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842" activeTab="0"/>
  </bookViews>
  <sheets>
    <sheet name="Форма 1 2021" sheetId="1" r:id="rId1"/>
    <sheet name="Форма 2 2021" sheetId="2" r:id="rId2"/>
    <sheet name="Форма 3 2021" sheetId="3" r:id="rId3"/>
    <sheet name="Форма 4 2021" sheetId="4" r:id="rId4"/>
    <sheet name="Форма 5 2021" sheetId="5" r:id="rId5"/>
    <sheet name="Форма 6 2021" sheetId="6" r:id="rId6"/>
    <sheet name="Форма 7 2021" sheetId="7" r:id="rId7"/>
  </sheets>
  <externalReferences>
    <externalReference r:id="rId10"/>
  </externalReferences>
  <definedNames>
    <definedName name="_xlnm.Print_Area" localSheetId="0">'Форма 1 2021'!$A$1:$P$144</definedName>
    <definedName name="_xlnm.Print_Area" localSheetId="1">'Форма 2 2021'!$A$1:$G$62</definedName>
    <definedName name="_xlnm.Print_Area" localSheetId="2">'Форма 3 2021'!$A$1:$K$65</definedName>
    <definedName name="_xlnm.Print_Area" localSheetId="3">'Форма 4 2021'!$A$1:$K$29</definedName>
    <definedName name="_xlnm.Print_Area" localSheetId="4">'Форма 5 2021'!$A$1:$L$60</definedName>
    <definedName name="_xlnm.Print_Area" localSheetId="6">'Форма 7 2021'!$A$1:$J$13</definedName>
  </definedNames>
  <calcPr fullCalcOnLoad="1"/>
</workbook>
</file>

<file path=xl/sharedStrings.xml><?xml version="1.0" encoding="utf-8"?>
<sst xmlns="http://schemas.openxmlformats.org/spreadsheetml/2006/main" count="1678" uniqueCount="534">
  <si>
    <t>Наименование муниципальной услуги (работы)</t>
  </si>
  <si>
    <t>Наименование показателя</t>
  </si>
  <si>
    <t xml:space="preserve">Единица измерения </t>
  </si>
  <si>
    <t>Наименование меры                                        государственного регулирования</t>
  </si>
  <si>
    <t>тыс. руб.</t>
  </si>
  <si>
    <t>Ожидаемый непосредственный результат</t>
  </si>
  <si>
    <t>2</t>
  </si>
  <si>
    <t>1</t>
  </si>
  <si>
    <t>Код аналитической программной классификации</t>
  </si>
  <si>
    <t>Пп</t>
  </si>
  <si>
    <t>ОМ</t>
  </si>
  <si>
    <t>М</t>
  </si>
  <si>
    <t>02</t>
  </si>
  <si>
    <t>МП</t>
  </si>
  <si>
    <t>Наименование подпрограммы, основного мероприятия, мероприятия</t>
  </si>
  <si>
    <t>№ п/п</t>
  </si>
  <si>
    <t>Наименование целевого показателя (индикатора)</t>
  </si>
  <si>
    <t>Единица измерения</t>
  </si>
  <si>
    <t>Значения целевых показателей (индикаторов)</t>
  </si>
  <si>
    <t>01</t>
  </si>
  <si>
    <t>Показатель применения меры</t>
  </si>
  <si>
    <t>Наименование муниципальной программы, подпрограммы, основного мероприятия, мероприятия</t>
  </si>
  <si>
    <t>Код бюджетной классификации</t>
  </si>
  <si>
    <t>Расходы бюджета муниципального образования, тыс. рублей</t>
  </si>
  <si>
    <t>ГРБС</t>
  </si>
  <si>
    <t>Рз</t>
  </si>
  <si>
    <t>Пр</t>
  </si>
  <si>
    <t>ЦС</t>
  </si>
  <si>
    <t>ВР</t>
  </si>
  <si>
    <t>Всего</t>
  </si>
  <si>
    <t>Наименование муниципальной программы, подпрограммы</t>
  </si>
  <si>
    <t>Источник финансирования</t>
  </si>
  <si>
    <t>в том числе:</t>
  </si>
  <si>
    <t>Достигнутый результат</t>
  </si>
  <si>
    <t>Проблемы, возникшие в ходе реализации мероприятия</t>
  </si>
  <si>
    <t>Кассовые расходы,%</t>
  </si>
  <si>
    <t>Кассовое исполнение на конец отчетного периода</t>
  </si>
  <si>
    <t>Срок выполнения плановый</t>
  </si>
  <si>
    <t>Срок выполнения фактический</t>
  </si>
  <si>
    <t>Оценка расходов согласно муниципальной программе</t>
  </si>
  <si>
    <t>Сводная бюджетная роспись, план на 1 января  отчетного года</t>
  </si>
  <si>
    <t>Сводная бюджетная роспись на отчетную дату</t>
  </si>
  <si>
    <t>1) бюджет муниципального образования</t>
  </si>
  <si>
    <t>собственные средства бюджета муниципального образования</t>
  </si>
  <si>
    <t>средства бюджета Удмуртской Республики</t>
  </si>
  <si>
    <t>3) иные источники</t>
  </si>
  <si>
    <t>План на отчетный год (сводная бюджетная роспись на 1 января отчетного года)</t>
  </si>
  <si>
    <t>План на отчетный период (сводная бюджетная роспись на отчетную дату)</t>
  </si>
  <si>
    <t>Темп роста к уровню прошлого года, % (гр8/гр6*100)</t>
  </si>
  <si>
    <t>941</t>
  </si>
  <si>
    <t>Управление культуры,спорта и молодежной политики Администрации города Воткинска</t>
  </si>
  <si>
    <t>938</t>
  </si>
  <si>
    <t>07</t>
  </si>
  <si>
    <t>610</t>
  </si>
  <si>
    <t>3</t>
  </si>
  <si>
    <t>Обеспечение деятельности подведомственных учреждений за счет средств бюджета города Воткинска</t>
  </si>
  <si>
    <t>4</t>
  </si>
  <si>
    <t>Выплата компенсации части платы, взимаемой с родителей (законных представителей) за присмотр и уход за детьми в муниципальных образовательных организациях, реализующих основную общеобразовательную программу дошкольного образования</t>
  </si>
  <si>
    <t>10</t>
  </si>
  <si>
    <t>04</t>
  </si>
  <si>
    <t>610,620</t>
  </si>
  <si>
    <t>5</t>
  </si>
  <si>
    <t>09</t>
  </si>
  <si>
    <t>6</t>
  </si>
  <si>
    <t>7</t>
  </si>
  <si>
    <t>8</t>
  </si>
  <si>
    <t>05</t>
  </si>
  <si>
    <t>0120161200</t>
  </si>
  <si>
    <t>0120161209</t>
  </si>
  <si>
    <t>03</t>
  </si>
  <si>
    <t>Организация обучения по программам дополнительного образования детей различной направленности</t>
  </si>
  <si>
    <t>620</t>
  </si>
  <si>
    <t>Обеспечение персонифицированного финансирования дополнительного образования детей</t>
  </si>
  <si>
    <t>0130261300</t>
  </si>
  <si>
    <t>Организация обучения по программам дополнительного образования детей физкультурно-спортивной направленности</t>
  </si>
  <si>
    <t>06</t>
  </si>
  <si>
    <t xml:space="preserve">Обеспечение деятельности подведомственных учреждений за счет средств бюджета города Воткинска </t>
  </si>
  <si>
    <t>Обеспечение деятельности подведомственных учреждений за счет средств бюджета города Воткинска (обеспечение деятельности централизованной бухгалтерии, методического кабинета)</t>
  </si>
  <si>
    <t>850</t>
  </si>
  <si>
    <t>Обеспечение деятельности подведомственных образовательных учреждений для  реализации программы "Детское и школьное питание"</t>
  </si>
  <si>
    <t>Обеспечение деятельности подведомственных учреждений за счет средств бюджета города Воткинска (содержание МАУ ДОЛ "Юность")</t>
  </si>
  <si>
    <t xml:space="preserve"> 0160161530</t>
  </si>
  <si>
    <t>0160161539</t>
  </si>
  <si>
    <t>Укрепление материально-технической базы муниципалных загородных детских оздоровительных лагерей</t>
  </si>
  <si>
    <t>0160105230</t>
  </si>
  <si>
    <t>01601S5230</t>
  </si>
  <si>
    <t>Предоставление частичного возмещения (компенсации) стоимости путевки для детей в загородные детские оздоровительные лагеря</t>
  </si>
  <si>
    <t xml:space="preserve">  0160205230</t>
  </si>
  <si>
    <t>01602S5230</t>
  </si>
  <si>
    <t>Организация работы лагерей с дневным пребыванием</t>
  </si>
  <si>
    <t xml:space="preserve"> 0160305230</t>
  </si>
  <si>
    <t>610, 620</t>
  </si>
  <si>
    <t>01603S5230</t>
  </si>
  <si>
    <t xml:space="preserve"> 0160405230</t>
  </si>
  <si>
    <t xml:space="preserve"> 01604S5230</t>
  </si>
  <si>
    <t>Реализация вариативных программ в сфере отдыха детей и подростков</t>
  </si>
  <si>
    <t>110, 240, 850</t>
  </si>
  <si>
    <t>ВСЕГО</t>
  </si>
  <si>
    <t>Оценка расходов, тыс. руб.</t>
  </si>
  <si>
    <t>Отношение фактических расходов к оценке расходов, %</t>
  </si>
  <si>
    <t>Фактические расходы на отчетную дату</t>
  </si>
  <si>
    <t>средства бюджета Российской федерации</t>
  </si>
  <si>
    <t xml:space="preserve">2) средства бюджетов других уровней бюджетной системы Российской Федерации, планируемые к привлечению </t>
  </si>
  <si>
    <t>Развитие дошкольного образования</t>
  </si>
  <si>
    <t>Развитие общего образования</t>
  </si>
  <si>
    <t>Создание условий для реализации муниципальной программы</t>
  </si>
  <si>
    <t>Детское и школьное питание</t>
  </si>
  <si>
    <t xml:space="preserve"> 0150161210</t>
  </si>
  <si>
    <t>Количество воспитанников, посещающих дошкольные образовательные учреждения</t>
  </si>
  <si>
    <t>Реализация основных  общеобразовательных  программ начального общего образования</t>
  </si>
  <si>
    <t>Количество обучающихся</t>
  </si>
  <si>
    <t>человек</t>
  </si>
  <si>
    <t>Реализация основных  общеобразовательных  программ основного общего образования</t>
  </si>
  <si>
    <t>Реализация основных  общеобразовательных  программ среднего общего образования</t>
  </si>
  <si>
    <t>Предоставление дополнительного образования детям в детских школах исскуств</t>
  </si>
  <si>
    <t>Количество детей посещающих школы</t>
  </si>
  <si>
    <t>Реализация дополнительных общеразвивающих программ</t>
  </si>
  <si>
    <t>Количество человеко-часов</t>
  </si>
  <si>
    <t>человеко-часы</t>
  </si>
  <si>
    <t>Реализация дополнительных общеразвивающих предпрофессиональных программ</t>
  </si>
  <si>
    <t>Организация отдыха детей в каникулярное время</t>
  </si>
  <si>
    <t>Организация деятельности специализированных (профильных) лагерей</t>
  </si>
  <si>
    <t>Количество мероприятий</t>
  </si>
  <si>
    <t xml:space="preserve">Форма 4. Отчет о выполнении сводных показателей муниципальных заданий на оказание муниципальных услуг (выполнение работ) </t>
  </si>
  <si>
    <t>Факт по состоянию на конец отчетного периода</t>
  </si>
  <si>
    <t>% исполнения к плану на отчетный год (гр9/гр7*100)</t>
  </si>
  <si>
    <t>% исполнения к плану на отчетный период (гр9/гр8*100)</t>
  </si>
  <si>
    <t>Реализация основных общеобразовательных программ дошкольного образования, присмотр и уход</t>
  </si>
  <si>
    <t>Едница измерения</t>
  </si>
  <si>
    <t xml:space="preserve">Доля детей в возрасте 1-6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1-6 лет
</t>
  </si>
  <si>
    <t>процентов</t>
  </si>
  <si>
    <t>Доля детей в возрасте 1-6 лет, состоящих на учете для определения в муниципальные дошкольные образовательные учреждения, в общей численности детей в возрасте 1-6 лет</t>
  </si>
  <si>
    <t>Коэффициент посещаемости детьми муниципальных дошкольных образовательных организаций</t>
  </si>
  <si>
    <t>Доля муниципальных дошкольных образовательных организаций, здания которых находятся в аварийном состоянии или требуют капитального ремонта, в общем числе муниципальных дошкольных образовательных организаций</t>
  </si>
  <si>
    <t>Среднемесячная номинальная начисленная заработная плата работников муниципальных дошкольных образовательных учреждений</t>
  </si>
  <si>
    <t>рублей</t>
  </si>
  <si>
    <t xml:space="preserve">Доля детей в возрасте от 2 месяцев  до 3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от 2 месяцев  до 3 лет
</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</si>
  <si>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</si>
  <si>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</si>
  <si>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детей первой и второй групп здоровья в общей численности обучающихся в муниципальных общеобразовательных учреждениях</t>
  </si>
  <si>
    <t>Среднемесячная номинальная начисленная заработная плата учителей муниципальных общеобразовательных учреждений</t>
  </si>
  <si>
    <t>руб.</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</si>
  <si>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</si>
  <si>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Среднемесячная номинальная начисленная заработная плата работников муниципальных общеобразовательных учреждений</t>
  </si>
  <si>
    <t>Доля педагогических работников муниципальных образовательных организаций дополнительного образования детей в возрасте до 30 лет, в общей численности педагогических работников муниципальных образовательных организаций дополнительного образования детей</t>
  </si>
  <si>
    <t>Доля педагогических работников муниципальных образовательных организаций, получивших  в установленном порядке первую и высшую квалификационные категории и подтверждение соответствия занимаемой должности, в общей численности педагогических работников муниципальных образовательных организаций</t>
  </si>
  <si>
    <t>Доля педагогических работников муниципальных образовательных организаций с высшим образованием, в общей численности педагогических работников муниципальных образовательных организаций</t>
  </si>
  <si>
    <t>Охват учащихся общеобразовательных учреждений всеми видами питания</t>
  </si>
  <si>
    <t>В том числе охват учащихся общеобразовательных учреждений горячим питанием</t>
  </si>
  <si>
    <t>Х</t>
  </si>
  <si>
    <t>СПмп</t>
  </si>
  <si>
    <t>процент</t>
  </si>
  <si>
    <t xml:space="preserve">процент </t>
  </si>
  <si>
    <t>%</t>
  </si>
  <si>
    <t xml:space="preserve">Управление образования </t>
  </si>
  <si>
    <t xml:space="preserve">Организация отдыха детей в каникулярное время 
</t>
  </si>
  <si>
    <t>Управление образования</t>
  </si>
  <si>
    <t>Обеспечение участия представителей города Воткинска в конкурсах, смотрах, соревнованиях, турнирах  и т.п. мероприятиях на городском, республиканском, межрегиональном и российском уровнях</t>
  </si>
  <si>
    <t>Управление образования, Управление физической культуры, спорта и молодежной политики</t>
  </si>
  <si>
    <t>Организация повышения квалификации педагогических работников, руководителей муниципальных образовательных учреждений города Воткинска</t>
  </si>
  <si>
    <t>Организация и проведение аттестации руководителей муниципальных образовательных учреждений, подведомственных Управлению образования</t>
  </si>
  <si>
    <t>Организация и проведение конкурса профессионального мастерства «Педагог года»</t>
  </si>
  <si>
    <t>Обеспечение муниципальных образовательных учреждений квалифицированными кадрами</t>
  </si>
  <si>
    <t>Управление физической культуры, спорта и молодежной политики</t>
  </si>
  <si>
    <t>Обеспечение деятельности подведомственных учреждений за счет средств бюджета города Воткинска (Cодержание МАУ ДОЛ "Юность")</t>
  </si>
  <si>
    <t>Предоставление частичного возмещения (компенсации)стоимости путевки для детей в загородные детские оздоровительные лагеря</t>
  </si>
  <si>
    <t>Организация иных форм отдыха детей в каникулярное время за исключением дневных лагерей и загородных лагерей</t>
  </si>
  <si>
    <t>9=гр8/гр7 либо  гр.7/гр 8</t>
  </si>
  <si>
    <t>Относительное отклонение факта от плана</t>
  </si>
  <si>
    <t xml:space="preserve">Обоснование отклонеинй значений целевого показателя (индикатора) на конец отчетного периода </t>
  </si>
  <si>
    <t xml:space="preserve">факт на конец отчетного периодана </t>
  </si>
  <si>
    <t xml:space="preserve">план на конец отчетного (текущего) года                 </t>
  </si>
  <si>
    <t xml:space="preserve">факт на начало отчетного периода (за прошлый год)   </t>
  </si>
  <si>
    <t>Ответственный исполнитель: Управление образования</t>
  </si>
  <si>
    <t>Отвественный исполнитель, соисполнители</t>
  </si>
  <si>
    <t>"Развитие образования и воспитание на 2020-2024 годы"</t>
  </si>
  <si>
    <t>Реализация основных общеобразовательных программ дошкольного воспитания, присмотр и уход за детьми</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</si>
  <si>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</si>
  <si>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0110161100</t>
  </si>
  <si>
    <t>0110160620, 0110160630</t>
  </si>
  <si>
    <t>0110204240</t>
  </si>
  <si>
    <t>Расходы по предоставлению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оплаты за присмотр и уход за детьми в муниципальных образовательных организациях, реализующих образовательную программу дошкольного образования</t>
  </si>
  <si>
    <t>0110204480</t>
  </si>
  <si>
    <t>Реализация мероприятий по присмотру и уходу за детьми-инвалидами, детьми-сиротами и детьми , оставшимися без попечения родителей, а также за детьми с туберкулезной интоксикацией, обучающимися в муниципальных образовательных организациях , находящихся на территории УР, реализующих образовательную программу дошкольного образования</t>
  </si>
  <si>
    <t>Оказание муниципальных услуг по реализации основных общеобразовательных программ по реализации начального, основного  и среднего  общего образования</t>
  </si>
  <si>
    <t>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t>
  </si>
  <si>
    <t>0120160620</t>
  </si>
  <si>
    <t>Развтие системы воспитания и   дополнительного образования  детей</t>
  </si>
  <si>
    <t>Оказание учреждениями дополнительного бразования детей   муниципальных услуг, выполнение работ, финансовое обеспечение деятельности муниципальных учреждений</t>
  </si>
  <si>
    <t>0130161300</t>
  </si>
  <si>
    <t>Реализация установленных полномочий (функций) Управлением образования Администрации города Воткинска, организация управления муниципальной программой «Развитие образования и воспитание на 2020-2024 годы"</t>
  </si>
  <si>
    <t>0140160030</t>
  </si>
  <si>
    <t>0140260120</t>
  </si>
  <si>
    <t>0140260630</t>
  </si>
  <si>
    <t xml:space="preserve"> 01501S6960</t>
  </si>
  <si>
    <t>0150106960</t>
  </si>
  <si>
    <t xml:space="preserve"> 01605S5230</t>
  </si>
  <si>
    <t>Содержание муниципального имущества (текущий ремонт, капитальный ремонт,  подготовка учреждений к новому учебному году, отопительному периоду)</t>
  </si>
  <si>
    <t>Укрепление материально-технической базы дошкольных образовательных учреждений, реализация наказов избирателей</t>
  </si>
  <si>
    <t>Материальная поддержка семей с детьми дошкольного возраста</t>
  </si>
  <si>
    <t>0110161150</t>
  </si>
  <si>
    <t>0110100830</t>
  </si>
  <si>
    <t>0120162800</t>
  </si>
  <si>
    <t>0120100830</t>
  </si>
  <si>
    <t>01201S0830</t>
  </si>
  <si>
    <t>Внедрение федеральных государственных образовательных стандартов (требований) дошкольного образования</t>
  </si>
  <si>
    <t>0110101820</t>
  </si>
  <si>
    <t>01201S8810</t>
  </si>
  <si>
    <t>Реализация федеральных государственных образовательных стандартов  общего образования (ФГОС)</t>
  </si>
  <si>
    <t>0120101820</t>
  </si>
  <si>
    <t>011016110Д</t>
  </si>
  <si>
    <t>011016110С</t>
  </si>
  <si>
    <t>0120108810</t>
  </si>
  <si>
    <t>012016120Д</t>
  </si>
  <si>
    <t>0120153030</t>
  </si>
  <si>
    <t>0120160180</t>
  </si>
  <si>
    <t>0130161309</t>
  </si>
  <si>
    <t xml:space="preserve">0130161300 </t>
  </si>
  <si>
    <t>Модернизация (капитальный ремонт, реконструкция) региональных и муниципальных детских школ искусств по видам искусств</t>
  </si>
  <si>
    <t xml:space="preserve">Управление культуры, спорта и молодежной политики </t>
  </si>
  <si>
    <t>013056130Д</t>
  </si>
  <si>
    <t>Укрепление материально-технической базы   учреждений дополнительного образования, реализация наказов избирателей</t>
  </si>
  <si>
    <t>Организация дополнительного профессионального образования по профилю педагогической деятельности  (в рамках реализации  национального проекта "Образование", проект "Успех каждого ребенка")</t>
  </si>
  <si>
    <t>0130101820</t>
  </si>
  <si>
    <t>0160505230</t>
  </si>
  <si>
    <t>0160361309</t>
  </si>
  <si>
    <t>0160461300</t>
  </si>
  <si>
    <t>0160361209</t>
  </si>
  <si>
    <t xml:space="preserve"> Форма 1. Отчет об использовании  бюджетных ассигнований бюджета МО "Город Воткинск" на реализацию муниципальной программы </t>
  </si>
  <si>
    <t>Оказание муниципальной услуги «Прием заявлений, постановка на учет и выдача путевок в образовательные учреждения, реализующие основную образовательную программу дошкольного образования (детские сады)  в муниципальном образовании «Город Воткинск»</t>
  </si>
  <si>
    <t>Проведен учет детей, претендующих на получение дошкольного образования, предоставлены путевки в образовательные учреждения, реализующие основную образовательную программу дошкольного образования</t>
  </si>
  <si>
    <t>Предоставлены средства на  обеспечение  государственных гарантий реализации прав граждан на получение общедоступного и бесплатного дошкольного образования</t>
  </si>
  <si>
    <t>Оказание муниципальными дошкольными образовательными  учреждениями муниципальных услуг, выполнение работ, финансовое обеспечение деятельности муниципальных учреждений</t>
  </si>
  <si>
    <t xml:space="preserve">Организовано предоставление общедоступного и бесплатного дошкольного образования по основным общеобразовательным программам в муниципальных дошкольных образовательных организациях, созданы условия для осуществления присмотра и ухода за детьми, содержания детей в муниципальных дошкольных образовательных организациях. </t>
  </si>
  <si>
    <t xml:space="preserve">Осуществлена выплата компенсации части родительской платы за содержание ребенка в муниципальных дошкольных образовательных организациях города Воткинска, реализация переданных государственных полномочий Удмуртской Республики. </t>
  </si>
  <si>
    <t>Реализация предоставления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оплаты за присмотр и уход за детьми в муниципальных образовательных организациях, реализующих образовательную программу дошкольного образования</t>
  </si>
  <si>
    <t>Освобождены от родительской платы за  присмотр и уход за  ребенком в муниципальных дошкольных образовательных учреждениях, реализующих основную общеобразовательную программу дошкольного образования родители (законные представители), если один или оба из которых являются инвалидами первой или второй группы и не имеют других доходов, кроме пенсии</t>
  </si>
  <si>
    <t>Освобождены от родительской платы за  присмотр и уход за  ребенком в муниципальных дошкольных  образовательных учреждениях, реализующих основную общеобразовательную программу дошкольного образования, детей – инвалидов, детей оставшихся без попечения родителей, а также за детей с туберкулезной интоксикацией</t>
  </si>
  <si>
    <t>Организация доступности дошкольных образовательных учреждений  для инвалидов и других маломобильных групп населения  в  целях реализации государственной программы Российской Федерации "Доступная среда"</t>
  </si>
  <si>
    <t>Обеспечены условия доступности  для инвалидов и других маломобильных групп населения согласно планам, совершенствована системы комплексной реабилитации и абилитации инвалидов в муниципальных дошкольных образовательных организациях</t>
  </si>
  <si>
    <t>2020 год</t>
  </si>
  <si>
    <t>Приобретено оборудование для дошкольной образовательной организации</t>
  </si>
  <si>
    <t>Повышена квалификация кпедагогических кадров.Разработана  образовательная программа с учетом региональных, национальных и этнокультурных особенностей (региональная составляющая).</t>
  </si>
  <si>
    <t>Оказание муниципальных услуг по реализации основных общеобразовательных программ по реализации начального, основного и   среднего общего образования</t>
  </si>
  <si>
    <t xml:space="preserve">Укрепление материально-технической базы общеобразовательных  учреждений, реализация наказов избирателей </t>
  </si>
  <si>
    <t>Приобретено учебно-лабораторное, спортивное оборудование. Обеспечена возможность обучения по ФГОС. Выделены средства для подготовка муниципальных учреждений к текущему отопительному сезону. Благоустроены прилегающие территории.</t>
  </si>
  <si>
    <t>Проведен текущий ремонт, созданы  условия для реализации  прав граждан на получение общедоступного и бесплатного  общего образования</t>
  </si>
  <si>
    <t>Создана возможность испольхования информационно-коммуникационных технологий в образовательном процессе.</t>
  </si>
  <si>
    <t xml:space="preserve">Привлечено к участию и в олимпиадах и мониторингах более 5 тысяч учащихся. Организована работа по целевому набору, ежегодно заключено не менее 10 договоров. </t>
  </si>
  <si>
    <t>Введена в режим  функционирования система персонифицированного дополнительного образования детей (ПФДО) п\</t>
  </si>
  <si>
    <t xml:space="preserve"> Ежегодно повышена квалификация 30% педагогических  кадров</t>
  </si>
  <si>
    <t>Апробация новых образовательных программ и проектов, распространение успешного опыта</t>
  </si>
  <si>
    <t>Проведение семинаров, совещаний по распространению успешного опыта организации дополнительного образования детей</t>
  </si>
  <si>
    <t>Проведены все запланированные мероприятия по распространению успешного опыта организации дополнительного образования детей</t>
  </si>
  <si>
    <t>Не менее  45% представителей города Воткинска приняли участие в конкурсах, смотрах, соревнованиях, турнирах  и т.п. мероприятиях на городском, республиканском, межрегиональном и российском уровнях</t>
  </si>
  <si>
    <t>Предоставлено дополнительное образование детей по программам дополнительного образования детей физкультурно-спортивной направленности</t>
  </si>
  <si>
    <t>Проведен текущий ремонт, все общеобразовательные учреждения подготовлены к новому учебному году.</t>
  </si>
  <si>
    <t>Повышена квалификация руководителей  образовательных учреждений</t>
  </si>
  <si>
    <t xml:space="preserve"> Проведен конкурс с целью стимулированя педагогических кадров муниципальных образовательных учреждений </t>
  </si>
  <si>
    <t>Организация работ по разработке и внедрению муниципальной  системы независимой оценки качества условий осуществления образовательной деятельности образовательных организаций</t>
  </si>
  <si>
    <t>Проведена независимая оценка качества условий осуществления образовательной деятельности образовательных организаций , подлежащих НОК в текущем году</t>
  </si>
  <si>
    <t>08</t>
  </si>
  <si>
    <t>Организация работ по информированию населения об организации предоставления дошкольного, общего, дополнительного образования детей в городе Воткинске</t>
  </si>
  <si>
    <t>На стендах и сайтах образовательных организаций размещена полная информация о деятельности учреждения</t>
  </si>
  <si>
    <t>Увеличена доля   детей 1 и 2 групп здоровья. Оказана поддержка  малообеспеченным семьям, дети из которых получили льготное питание.</t>
  </si>
  <si>
    <t>Достигнут показатель по охвату  горячим питанием учащихся (96%). Организовано двухразовое пеитание для обучающиеся с ограниченными возможностями здоровья.</t>
  </si>
  <si>
    <t>Обеспечение обогащенными продуктами питания, в том числе молоком, молочной продукцией, соками и другими продуктами питания  детей дошкольного возраста в образовательных учреждениях, реализующих программы дошкольного образования</t>
  </si>
  <si>
    <t>Улучшены показатели здоровья  детей дошкольного возраста</t>
  </si>
  <si>
    <t>Обеспечение учащихся общеобразовательных учреждений качественным сбалансированным питанием</t>
  </si>
  <si>
    <t>Обеспечена деятельность МАУ  ДОЛ "Юность" за счет средств бюджета города Воткинска</t>
  </si>
  <si>
    <t>Организация временного трудоустройства подростков</t>
  </si>
  <si>
    <t>Проведены мероприятия по организации временного трудоустройства подростков</t>
  </si>
  <si>
    <t>Увеличен перечень вариативных программ в сфере отдыха детей и подростков</t>
  </si>
  <si>
    <t xml:space="preserve">Управление образования образовательные учреждения города Воткинска </t>
  </si>
  <si>
    <t>Организованы иные форым отдыха детей в каникулярное время за исключением дневных лагерей и загородных лагерей</t>
  </si>
  <si>
    <t>По данному направлению средства не выделялись</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</si>
  <si>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 (республиканская программа  "Создание новых мест в общеобразовательных организациях в Удмуртской Республике на 2016 - 2025 годы")</t>
  </si>
  <si>
    <t>единиц</t>
  </si>
  <si>
    <t>тыс.единиц</t>
  </si>
  <si>
    <t>баллов</t>
  </si>
  <si>
    <t>Доля детей, охваченных организованными формами отдыха, оздоровления, творческого досуга, занятости, от общего числа детей в возрасте от 6,5 до 15 лет  каникулярное время</t>
  </si>
  <si>
    <t xml:space="preserve"> - в загородных оздоровительных лагерях </t>
  </si>
  <si>
    <t>- в лагерях с дневным пребыванием детей</t>
  </si>
  <si>
    <t xml:space="preserve">- в санаториях </t>
  </si>
  <si>
    <t>прочее (культурно-досуговые и спортивные мероприятия и т.п.)</t>
  </si>
  <si>
    <t xml:space="preserve"> -эффективность оздоровления детей, отдохнувших в период летних каникул в муниципальных загородных оздоровительных лагерях</t>
  </si>
  <si>
    <t>-заполняемость муниципального загородного оздоровительного лагеря в летнее каникулярное время</t>
  </si>
  <si>
    <t>Доля выпускников муниципальных общеобразовательных учреждений, не получивших аттестат о среднем общем образовании, в общей численности выпускников муниципальных общеобразовательных учреждений</t>
  </si>
  <si>
    <t>х</t>
  </si>
  <si>
    <t xml:space="preserve">"Развитие образования и воспитание на 2020-2024 годы" </t>
  </si>
  <si>
    <t>Апробация новых образовательных программ и проектов была проверена на дистанционных формах обучения</t>
  </si>
  <si>
    <t>Отчет о реализации муниципальной программы "Развитие образования и воспитание на 2020-2024 годы"</t>
  </si>
  <si>
    <t xml:space="preserve"> Развитие системы воспитания и дополнительного образования  детей</t>
  </si>
  <si>
    <t xml:space="preserve"> Часть  мероприятий проводились  на дистанционном уровне,что в целом не позволило объективно оценить результаты участия</t>
  </si>
  <si>
    <t xml:space="preserve">Значение показателя возросло в связи с  ростом средней заработной платы педагогических работников в соответствии с Указом Президента РФ </t>
  </si>
  <si>
    <t xml:space="preserve">           У Т В Е Р Ж Д А Ю</t>
  </si>
  <si>
    <t>Управление культуры,спорта и молодежной политики</t>
  </si>
  <si>
    <t>0110105470</t>
  </si>
  <si>
    <t>0110400820</t>
  </si>
  <si>
    <t>0110161109</t>
  </si>
  <si>
    <t>0110162800</t>
  </si>
  <si>
    <t>0110207120</t>
  </si>
  <si>
    <t>01102S7120</t>
  </si>
  <si>
    <t>Строительство, реконструкция, модернизация и оснащение объектов муниципальной собственности в  целях реализации национального проекта РФ"Демография"( проект "Содействие занятости женщин)</t>
  </si>
  <si>
    <t>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t>
  </si>
  <si>
    <t>011P222320</t>
  </si>
  <si>
    <t>011P22232S</t>
  </si>
  <si>
    <t>0120104310</t>
  </si>
  <si>
    <t>0120109090</t>
  </si>
  <si>
    <t>0120100120</t>
  </si>
  <si>
    <t>012026120C</t>
  </si>
  <si>
    <t>0120161250</t>
  </si>
  <si>
    <t xml:space="preserve">Управление культуры,спорта и молодежной политики </t>
  </si>
  <si>
    <t xml:space="preserve"> 0130160630</t>
  </si>
  <si>
    <t>0130361350</t>
  </si>
  <si>
    <t>0130300820</t>
  </si>
  <si>
    <t>400</t>
  </si>
  <si>
    <t>01305S5190</t>
  </si>
  <si>
    <t>0130555190</t>
  </si>
  <si>
    <t>Обеспечение витаминизированным молоком и кулинарным изделием обучающихся 1-4-х классов общеобразовательных учреждений, обеспечение  бесплатным горячим питанием обучающихся 5-11-х классов общеобразовательных учреждений из малообеспеченных семей (кроме детей из многодетных  малообеспеченных семей)</t>
  </si>
  <si>
    <t>Обеспечение  бесплатным горячим питанием обучающихся 5-11-х классов общеобразовательных учреждений  из многодетных  семей, обучающихся с ограниченными возможностями здоровья</t>
  </si>
  <si>
    <t>01501S3040</t>
  </si>
  <si>
    <t>01501L3040</t>
  </si>
  <si>
    <t>0150161219</t>
  </si>
  <si>
    <t>0160161530</t>
  </si>
  <si>
    <t xml:space="preserve"> 0160160630</t>
  </si>
  <si>
    <t xml:space="preserve">Управление образования ,образовательные учреждения города Воткинска </t>
  </si>
  <si>
    <t>01604S5230</t>
  </si>
  <si>
    <t xml:space="preserve">Координатор муниципальной программы                                                                   Заместитель главы Администрации по социальным вопросам -начальник управления социальной поддержки    </t>
  </si>
  <si>
    <t xml:space="preserve"> ______________  Александрова Ж.А.</t>
  </si>
  <si>
    <t xml:space="preserve">К плану на  1 января отчетного  года
(гр14/гр12*
100)
</t>
  </si>
  <si>
    <t xml:space="preserve">К плану на отчетную  дату
(гр14/гр13*
100)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</si>
  <si>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субъекта Российской Федерации</t>
  </si>
  <si>
    <t>Обеспечение всех обучающихся, получающих начальное общее образование в муниципальных образовательных организациях в городе Воткинске, бесплатным горячим питанием</t>
  </si>
  <si>
    <t>Обеспечены завтраком, в том числе из обогащенных продуктов, включая молочные, учащиеся 1-4-х классов общеобразовательных учреждений,  обеспечены качественным питанием учащиеся 1-11-х классов общеобразовательных учреждений, в том числе учащиеся из малоимущих семей.Произошло увеличение  доли  детей 1 и 2 групп здоровья</t>
  </si>
  <si>
    <t>Всего мероприятий 12</t>
  </si>
  <si>
    <t>Выполнено  12  СММп 1,000</t>
  </si>
  <si>
    <t>Всего мероприятий 14</t>
  </si>
  <si>
    <t>Выполнено  14  СММп 1,000</t>
  </si>
  <si>
    <t>Всего мероприятий 13</t>
  </si>
  <si>
    <t>Выполнено  13  СММп 1,000</t>
  </si>
  <si>
    <t>Всего мероприятий 11</t>
  </si>
  <si>
    <t>Выполнено  11  СММп 1,000</t>
  </si>
  <si>
    <t>Всего мероприятий 5</t>
  </si>
  <si>
    <t>Выполнено  5  СММп 1,000</t>
  </si>
  <si>
    <t>Всего мероприятий 8</t>
  </si>
  <si>
    <t>Выполнено  8  СММп 1,000</t>
  </si>
  <si>
    <t xml:space="preserve">Запланированные мероприятия проведены, в период пандемии проводены  в дистанционном режиме </t>
  </si>
  <si>
    <t>Значение показателя  достигнуто в связи с тем, что проведена большая организационная работа в ОО по организации здорового питания</t>
  </si>
  <si>
    <t>Олимпиада проводилась по 20 общеобразовательным предметам, 8514 школьник с 1-11 класс приняли участие во Всероссийской олимпиаде школьников на всех этапах. 1414 учащихся 7-11 классов приняли участие в муниципальном этапе. В региональном этапе приняли участие 37 обучающихся, из  них 9 стали призерами  и 4 - победителями.</t>
  </si>
  <si>
    <t>Проведена модернизация (капитальный ремонт, реконструкция) региональных и муниципальных детских школ искусств по видам искусств</t>
  </si>
  <si>
    <t>Развитие системы воспитания и   дополнительного образования  детей</t>
  </si>
  <si>
    <t xml:space="preserve">Форма 2. Отчет о расходах на реализацию муниципальной программы "Развитие образования и воспитани  на 2020-2024 годы"   за счет всех источников финансирования                                           </t>
  </si>
  <si>
    <t>110,240,610, 620</t>
  </si>
  <si>
    <t>240,610,620</t>
  </si>
  <si>
    <t>Уплата налога на имущество общеобразовательных организаций, земельный налог</t>
  </si>
  <si>
    <t>Обеспечение витаминизированным молоком и кулинарным изделием учащихся 1-4-х классов общеобразовательных учреждений, обеспечение  питанием учащихся 1-11-х классов общеобразовательных учреждений из малообеспеченных семей (кроме детей из многодетных малообеспеченных семей)</t>
  </si>
  <si>
    <t>Обеспечение  питанием учащихся 1-11-х классов общеобразовательных учреждений й из многодетных малообеспеченных семей, учащихся с ограниченными возможностями здоровья (ОВЗ)</t>
  </si>
  <si>
    <t xml:space="preserve">Управление образования Администрации города Воткинска </t>
  </si>
  <si>
    <t>240,610, 620</t>
  </si>
  <si>
    <t>240</t>
  </si>
  <si>
    <t>01605S5230</t>
  </si>
  <si>
    <t>244</t>
  </si>
  <si>
    <t>120</t>
  </si>
  <si>
    <t>0150153040</t>
  </si>
  <si>
    <t>012016120С</t>
  </si>
  <si>
    <t>013016130С</t>
  </si>
  <si>
    <t>016016153Д</t>
  </si>
  <si>
    <t>321</t>
  </si>
  <si>
    <t>013016130Д</t>
  </si>
  <si>
    <t>средства бюджета Российской Федерации</t>
  </si>
  <si>
    <t>612, 320</t>
  </si>
  <si>
    <t>,</t>
  </si>
  <si>
    <t>Коэффициент   посещаемости детьми д/с  ниже планируемого показателя  по причине выполнения ограничений по СОVID-19   и отключения ГВС,  ХВС в городе в апреле и мае 2021 года.</t>
  </si>
  <si>
    <t>В конкурсах педагогическогомастерства приняли участие 99 педагогов города. В конкурсе на денежное поощрение приняли участие 11 человек, 4 из них стали победителями.</t>
  </si>
  <si>
    <t>Акция профдиагностики "За собой" в 1 полугодии  2021 года не проводилась</t>
  </si>
  <si>
    <t>Значение показателя  стабильно,  так как учреждеяиями дополнительного образования для детей инвалидов и детей с ОВЗ дополнительно используют  новые адаптированные дополнительные общеобразовательные программы, в том числе 7 программ с дистанционным применением через образовательный портал «ДОМ 365»</t>
  </si>
  <si>
    <t>Форма 3. Отчет о выполнении основных мероприятий муниципальной программы  "Развитие образования и воспитание на 2020-2024 годы "                                                                                                                                                                         за  2021 год</t>
  </si>
  <si>
    <t xml:space="preserve"> за     2021 год</t>
  </si>
  <si>
    <t xml:space="preserve">  за 2021 год</t>
  </si>
  <si>
    <t xml:space="preserve"> за  2021 год</t>
  </si>
  <si>
    <t>012Е108850</t>
  </si>
  <si>
    <t>Вид правового акта</t>
  </si>
  <si>
    <t>Дата принятия</t>
  </si>
  <si>
    <t>Номер</t>
  </si>
  <si>
    <t>Суть изменений (краткое содержание)</t>
  </si>
  <si>
    <t>Постановление Администрации города Воткинска</t>
  </si>
  <si>
    <t>Внесение изменений в ресурсное обеспечение муниципальной программы</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</si>
  <si>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</si>
  <si>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</si>
  <si>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</si>
  <si>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</si>
  <si>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</si>
  <si>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</si>
  <si>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Эффективность использования средств бюджета муниципального образования</t>
  </si>
  <si>
    <t>Э МП</t>
  </si>
  <si>
    <t>СП МП</t>
  </si>
  <si>
    <t>СМ МП</t>
  </si>
  <si>
    <t>СР МП</t>
  </si>
  <si>
    <t>Э БС</t>
  </si>
  <si>
    <t>6=7х10</t>
  </si>
  <si>
    <t>10=8/9</t>
  </si>
  <si>
    <t xml:space="preserve">                                                   Подпрограмма "Развитие дошкольного образования"</t>
  </si>
  <si>
    <t xml:space="preserve">                                                      Подпрограмма "Развитие общего образования"</t>
  </si>
  <si>
    <t>Управление образования,                                               Управление культуры, спорта и молодежной политики</t>
  </si>
  <si>
    <t xml:space="preserve">                                                            Подпрограммма                                                               "Создание условий для реализации муниципальной программы»</t>
  </si>
  <si>
    <t xml:space="preserve">                                                   Подпрограмма "Детское и школьное питание"</t>
  </si>
  <si>
    <t xml:space="preserve">                                                         Подпрограмма "Организация отдыха детей в каникулярное время"</t>
  </si>
  <si>
    <t>5ф</t>
  </si>
  <si>
    <t>3ф</t>
  </si>
  <si>
    <t>1ф</t>
  </si>
  <si>
    <t>240, 610</t>
  </si>
  <si>
    <t>240, 400, 610</t>
  </si>
  <si>
    <t>0120160630, 0120160620</t>
  </si>
  <si>
    <t>0130160630, 0130160620</t>
  </si>
  <si>
    <t>01303S0820</t>
  </si>
  <si>
    <t>Уплата налога на имущество дошкольных образовательных  организаций и земельного налога</t>
  </si>
  <si>
    <t>Содержание муниципального имущества дошкольных образовательных учреждений(текущий ремонт, капитальный ремонт,  подготовка учреждений к новому учебному году, отопительному периоду)</t>
  </si>
  <si>
    <t>Уплата налога на имущество  общеобразовательных организаций, земельного налога</t>
  </si>
  <si>
    <t>Содержание муниципального имущества общеобразовательных учреждений (текущий ремонт, капитальный ремонт,  подготовка учреждений к новому учебному году, отопительному периоду)</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</si>
  <si>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образовательные программы</t>
  </si>
  <si>
    <t>Оказание учреждениями дополнительного образования детей   муниципальных услуг, выполнение работ, финансовое обеспечение деятельности муниципальных учреждений</t>
  </si>
  <si>
    <t>Уплата налога на имущество организаций дополнительного образования, земельного налога</t>
  </si>
  <si>
    <t>Содержание муниципального имущества учреждений дополнительного образования (текущий ремонт, капитальный ремонт, подготовка учреждений к новому учебному году, отопительному периоду)</t>
  </si>
  <si>
    <t>Уплата налога на имущество организаций,  земельного налога централизованной бухгалтерии, методического кабинета</t>
  </si>
  <si>
    <t>Уплата налога на имущество организаций, земельного налога МАУ ДОЛ "Юность"</t>
  </si>
  <si>
    <t>Форма 6. Сведения о внесенных за отчетный период изменениях в муниципальную программу                                                                                                                            "Развитие  образования и воспитание"  на 2020-2024 год                                                                                                                                                                                                                                                                                                 за 2021 год</t>
  </si>
  <si>
    <t>№202</t>
  </si>
  <si>
    <t>Проведены курсы повышения квалификациидля  50 педагогических работников   по персонифицированной системе финансирования Общая сума затрат составила 95,0 тыс. руб.</t>
  </si>
  <si>
    <t xml:space="preserve">Реализованы установленные полномочия (функции), организация управления муниципальной программой «Развитие образования» Управлением образования.                   Общая сумма затрат составила  4 725,1 тыс. руб., в т.ч.  заработная плата с начислениями -  4 613,0 тыс. руб. </t>
  </si>
  <si>
    <t>Подведомственные Управлению образования МКУ ХЭС и методический кабинет. Общая сумма затрат -  27 243,4 тыс. руб. (заработная плата с начислениями, оплата коммунальных услуг, услуг связи, обеспечение работы программных комплексов, содержание имущества и прочие текущие расходы)</t>
  </si>
  <si>
    <t xml:space="preserve">Обеспечены  питанием 1021 учащихся  5-11-х классов общеобразовательных учреждений  из многодетных  семей на сумму 60 рублей в учебный день за сче РБ.                                                                                                      Обеспечены  двухразовым горячим питанием 305 обучающихся с ОВЗ на сумму 120 рублей в учебный день за счет средств  МБ.                 </t>
  </si>
  <si>
    <t xml:space="preserve">Общая сумма расходов по МАУ ДОЛ "Юность" составили  6819,8 тыс. руб. в том числе: оплата труда работников с начислениями, услуги связи и коммунальные расходы.     Освоены средства в размере 293,4 тыс. руб. выделенных для содержания и организации работы образовательных организаций в условиях распространения новой короновирусной инфекции (COVID19) в соответствии с утвержденными правилами СанПиН 3.1/2.4.3598-20.                                                              Проведены работы по укреплению материально технической базы оздоровительного лагеря "Юность": текущий ремонт, приобретение мягкого инвентаря, мебели и прочего оборудования на сумму 2 444,1 тыс. руб., за счет РБ 2416,1 тыс.руб., за счет МБ 28,0 тыс.руб.                                  Оплачен налог на землю  в сумме 90,1 тыс. рублей  </t>
  </si>
  <si>
    <t>Предоставлено возмещение (компенсация)стоимости путевки для детей в загородные детские оздоровительные лагеря</t>
  </si>
  <si>
    <t>Организованы лагеря с дневным пребыванием на базе школ и учреждений дополнительного образования</t>
  </si>
  <si>
    <t>В  июне 2021 года  были организованы лагерея с дневным пребыванием  для детей в возрасте от 6,5 до 15 лет.         Расходы на организацию питания за счет средств УР составили 7 098,0 тыс.руб., за счет МБ 81,9 тыс.руб.                              Для организации работы летних лагерей в условиях распространения новой короновирусной инфекции (COVID19) в соответствии с утвержденными правилами СанПиН 3.1/2.4.3598-20  расходы составили 1720,7 тыс. руб. (приобретены дез.средства, маски, перчатки, проведено тестирование на COVID19).</t>
  </si>
  <si>
    <t xml:space="preserve">1. Освоены средства из бюджета УР в  размере 11 350,1 тыс. руб.  - проведены капитальный ремонт школы№7:  замена окон, ремонт спортивного зала в школе, ремонт туалетов.                                                                                                 2.Освоены средства на подготовке к новому учебному году на сумму 853,0 тыс.руб.                                                                                       3. Заключен лизинговый контракт на финансовую аренду каркасно-тентового здания для проведения физкультурно-оздоровительных мероприятий освоено 2 306,6 тыс.руб.                 4.  Проведены работы по ремонту коммуникаций и подключению к ним ООШ №2 для ФОК.                                                                                                                                                                                                                                           </t>
  </si>
  <si>
    <t>Обеспечены бесплатным горячим питанием, в том числе из обогащенных продуктов, включая молочные, учащиеся 1-4-х классов общеобразовательных учреждений,  обеспечены качественным питанием учащиеся 1-11-х классов общеобразовательных учреждений, в том числе учащиеся из малоимущих семей. Увеличилась доля  детей 1 и 2 групп здоровья.</t>
  </si>
  <si>
    <t>Проведены курсы повышения квалификациидля  128 педагогических работников   по персонифицированной системе финансирования Общая сума затрат составила 243,2 тыс. руб.</t>
  </si>
  <si>
    <t xml:space="preserve">100% обучающихся будут обучаться по  программам соответствующим ФГОС. Повышена квалификация педагогических кадров.Разработана  образовательная программа с учетом региональных, национальных и этнокультурных особенностей (региональная составляющая).      </t>
  </si>
  <si>
    <t xml:space="preserve"> Обеспечивается функционирование системы персонифицированного дополнительного образования детей. Расходы составили 10 588,7 тыс. руб. Количество детей реализовавших сертификаты дополнительного образования - более 3000 человек.  Информация о реализаций персонифицированного финансирования дополнительного образования  размещена на официальных сайтах учреждений дополнительного образования.</t>
  </si>
  <si>
    <t>В  МБУДО ДЮСШ привлечено к занятиям 990 детей.</t>
  </si>
  <si>
    <t xml:space="preserve">Освоены средства  из бюджета УР в размере 1 498,8 тыс. руб. для проектирования парка  МАУДО ЦДТ (Богатыревский парк).                                                                            Реализован проект "IT-куб" на базе МБУДО СЮТ.                     «IT-куб»​  призван обеспечить освоение детьми актуальных и востребованных знаний, навыков и компетенций в сфере информационно-телекоммуникационных технологий, а также создание условий для выявления, поддержки и развития у детей способностей и талантов, их профориентации, развития математической, информационной грамотности, формирования критического и креативного мышления. Произведен ремонт здания, ремонт АПС, приобретены жалюзи и оборудование. </t>
  </si>
  <si>
    <t>Освоены средства из бюджета УР на организацию горячего питания обучающихся, получающих начальное общее образование в муниципальных образовательных организациях  в размере 46 506,9 тыс. руб., из средств МБ - 233,7 тыс. руб., обеспечены горячим питанием 5271 учащихся 1- 4 классов. Приобретена мебель для столовых на сумму 2040,4 тыс.руб. и дез средства на сумму 192,0 тыс.руб.</t>
  </si>
  <si>
    <t xml:space="preserve">Выделены средства из бюджетов РФ, УР, МБ на сумму 40 608,1 на реконструкцию здания МАУ ДО "Детская школа искусств №2" города Воткинска (здание по адресу ул. Ленина д. 81). Работы выполнены в полном объеме, расходы произведены. </t>
  </si>
  <si>
    <t xml:space="preserve">Значение показателя уменьшилось  в связи с изменением начисления дополнительных выплат  </t>
  </si>
  <si>
    <t>Расходы бюджета муниципального образования на оказание муниципальной услуги (выполнение работы)</t>
  </si>
  <si>
    <t>ед.</t>
  </si>
  <si>
    <t>Ответственный исполнитель: Управление образования Администрации города Воткинска</t>
  </si>
  <si>
    <t xml:space="preserve">Проведен учет детей, претендующих на получение дошкольного образования, предоставлены путевки в образовательные учреждения, реализующие основную образовательную программу дошкольного образования.Численность детей в возрасте от 1 до 6 лет на 1 января 2022 года в Воткинске составила 6171 человек. Доля детей в возрасте от 1 до 6 лет, получающих дошкольную образовательную услугу в 2021 году, составила 92,9%, что выше 2020 года на 3,1%.  На учете для определения в муниципальные дошкольные образовательные учреждения на 1 января 2022 года  состоят 577 детей в возрасте от 1 до 3 лет. </t>
  </si>
  <si>
    <t>Обеспечено качественное общедоступное и бесплатное дошкольное образование в муниципальных дошкольных образовательных организациях . Оплата труда работников с начислениями на оплату труда составила 575 418,5 тыс. руб. Достигнут целевой показатель по средней заработной плате педагогических работников муниципальных бюджетных дошкольных образовательных учреждений города Воткинска -                                                                            30 766,15 руб. в месяц.   Приобретены игрушки на сумму                1 513,8 тыс. руб.</t>
  </si>
  <si>
    <t xml:space="preserve">34 муниципальных дошкольных образовательных учреждения получили финансовое обеспечение для организации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организациях  и создания условий для осуществления   присмотра и ухода за детьми, содержания детей в муниципальных дошкольных образовательных организациях за счет средств бюджета города Воткинска.                                                                                                                                           Общая сумма субсидии на финансовое обеспечение государственного (муниципального) задания составила 124 053,4  тыс.руб., из них  на оплату за коммунальные услуги  58 705,5 тыс. руб.;  услуги связи 320,0 тыс. рублей;  интернет 533,8 тыс.руб.; САК 596,7 тыс.руб.;  продукты питания  31 695,0 тыс.руб.;  медицинские осмотры 4 003,3 тыс.руб.;   ТО АПС 369,9 тыс.руб.; ТО приборов учета 104,3 тыс.руб.; услуги охраны 18 752,1 тыс.руб.; дезинсекцию и дератизацию 206,1 тыс.руб.; гидроиспытания 339,0 тыс.руб.: контрольно-измерительные работы 94,3 тыс.руб.; чистку кровель 136,6 тыс.руб.; приобретение шлемов, компьютеров и прочего оборудования  1175,5 тыс.руб.; установку тревожной кнопки, видеонаблюдения, камер наблюдения и сигнализации в яслях 3755,5 тыс.руб.                                                                                                                                                                                                                                                                                                                                                                                                                                                                                                                                                                                                                                                                                  </t>
  </si>
  <si>
    <t>Уплачен налог на имущество организаций, земельный налог</t>
  </si>
  <si>
    <t>Оплачен налог на землю  за 4 квартал 2020 года и за 1,2,3 кварталы 2021 года на сумму 6 546,5 тыс.руб.</t>
  </si>
  <si>
    <t>Проведен текущий ремонт, созданы  условия для реализации  прав граждан на получение общедоступного и бесплатного  дошкольного образования</t>
  </si>
  <si>
    <t xml:space="preserve">Выделены и освоены средства:                                                                                                   1. на ремонт системы отопления ДОУ №5,18 на сумму 407,0 тыс.руб. и экпертизу крыши ДОУ №38 на сумму 45,0 тыс.руб. 2. для детей-инвалидов ДОУ №15 на установку поручней и ремонт ограждения на сумму 371,5 тыс.руб.,  оснащение групп на сумму 293,7 тыс.руб.                                                             3. на подготовку дошкольных учреждений к новому учебному году на сумму 1128,4 тыс.руб.      </t>
  </si>
  <si>
    <t xml:space="preserve">Укрепление материально-технической базы дошкольных образовательных   учреждений, реализация наказов избирателей </t>
  </si>
  <si>
    <t>Укрепление материально-технической базы дошкольных образовательных   учреждений</t>
  </si>
  <si>
    <t>Для содержания и организации работы дошкольных учреждений в условиях распространения новой короновирусной инфекции (COVID19) приобретены средства индивидуальной защиты, антисептики и дезинфицирующие средства на сумму 3 592,7 тыс.руб.                                                                                                                      Оплачены исполнительные листы по искам ООО ЧОП "Кобра" на сумму 231,2 тыс.руб.</t>
  </si>
  <si>
    <t>Осуществлена выплата компенсации части родительской платы за содержание ребенка в муниципальных дошкольных образовательных организациях города Воткинска  за 4  квартал 2020 года и за  1,2,3 кварталы 2021 года в полном объеме на сумму  3 621,9  тыс. руб.</t>
  </si>
  <si>
    <t>Освобождены от родительской платы за  присмотр и уход за  ребенком в муниципальных дошкольных образовательных учреждениях, реализующих основную общеобразовательную программу дошкольного образования родителей (законных представителей), если один или оба из которых являются инвалидами первой или второй группы и не имеют других доходов, кроме пенсии.  Оплата  за  детей вышеуказанной категории в муниципальных дошкольных образовательных учреждениях за счет финансирования из бюджета УР на сумму 225,0  тыс.руб., всего получателей соцподдержки 27 человек.</t>
  </si>
  <si>
    <t>Освобождение от родительской платы за  присмотр и уход за  ребенком в муниципальных дошкольных  образовательных учреждениях, реализующих основную общеобразовательную программу дошкольного образования, детей – инвалидов, детей оставшихся без попечения родителей, а также за детей с туберкулезной интоксикацией. Оплата  за  детей вышеуказанной категории в муниципальных дошкольных образовательных учреждениях за счет финансирования из бюджета УР на сумму  676,5 тыс.руб., всего получателей соцподдержки 88 человек.</t>
  </si>
  <si>
    <t xml:space="preserve">Выделены средства в размере 7 760,2 тыс. руб. из бюджета УР на создание дополнительных мест для детей с 1,5 до 3-х лет в образовательной организации, осуществляющей образовательную деятельность по образовательным программам дошкольного образования по адресу : УР, г. Воткинск в районе ул. Ленинградская (для оснащения организации технологическим, учебно игровым, хозяйственным оборудованием в соответствии с проектом).                                                                   На 31.12.2021 года оборудование закуплено и поставлено в полном объеме.                                                                            Открытие новых ясель планируется с 24.02.2022 года.                                                                                                        </t>
  </si>
  <si>
    <t xml:space="preserve">Значение показателя незначительно уменьшилось, так как в прогнозе на отчетный период   был учтен ввод в действие  ясель д/с №39 на 80 мест с 01.09.2021 года. Прием детей в ясли состоится в феврале 2022 года.    </t>
  </si>
  <si>
    <t>Значение показателя ухудшилось , так как на отчетную дату ясли д/с №39 не приняли детей и уменьшилось количество детей в очереди, желающих посещать дошкольные учреждения.</t>
  </si>
  <si>
    <t>Рост показателя произошел в связи с комплектованием 13-ти дополнительных  групп для детей раннего возраста вместо групп дошкольного возраста.</t>
  </si>
  <si>
    <t xml:space="preserve">В 2021 году реализовано повышение квалификации 336 педагогов из них педагоги общеобразовательных учреждений 158, педагоги дополнтельного образования 50, педагоги дошкольных образовательных учреждений 128 на общую сумму 638,4 тыс. руб. </t>
  </si>
  <si>
    <t xml:space="preserve">В 2021 году реализовано повышение квалификации 336 педагогов из них педагоги общеобразовательных учреждений 158, педагоги дополнтельного образования 50, педагоги дошкольных образовательных учреждений 128, на общую сумму 638,4 тыс. руб. </t>
  </si>
  <si>
    <t xml:space="preserve">Обеспечены полноценным 3-х разовым питанием (завтрак, обед, уплотненный полдник) 5731 воспитанника дошкольных учреждений. Средняя стоимость пиания составляет 84,90  руб./день </t>
  </si>
  <si>
    <t xml:space="preserve">Разработано 6  вариативных программ </t>
  </si>
  <si>
    <t>В учреждениях дополнительного образования увеличилось количество молодых педагогов,  работает 24% педагогов до 30 лет</t>
  </si>
  <si>
    <t>В 2021 году независимая оценка качества условий осуществления деятельности проведена в отношении 14 школ. Результаты размещены на официальном сайте МО "Город Воткинск" и на сайте busgov.ru</t>
  </si>
  <si>
    <t xml:space="preserve">Работа  спортивно-досуговых площадок была организована в период с 2 по 18 июля с 15 до 17 часов в  микрорайонах: Берёзовка, Заречная часть, Южный и Второй поселки, Нефтеразведка, Пески, Вогулка. Охвачено 1433 н/л.Кроме того, была организована работа площадок на базе учреждений культуры для н/л, состоящих на профилактическом учете, окват составил 248н/л. Общий охват 1681 н/л. </t>
  </si>
  <si>
    <t>Предоставление компенсации части стоимости путевки за отдых в загородных лагерях.Общая сумма компенсации возмещенная за 2021год составила за счет средств УР 4 117,4 тыс.руб., за счет МБ  55,3 тыс. руб. Компенсировано 752 путевки.</t>
  </si>
  <si>
    <t>Организована и проведена в соответствии спланом и заявлениями аттестации руководителей муниципальных образовательных учреждений, подведомственных Управлению образования. Выполнено</t>
  </si>
  <si>
    <t>В 2021 году независимая оценка качества условий осуществления деятельности проведена в отношении 14школ.Информация о результатах   размещена на официальном  сайте муниципльного образования "Город Воткинск" и на сайте busgov.ru</t>
  </si>
  <si>
    <t>На стендах и сайтах образовательных организаций размещена полная информация о деятельности учреждений в соответствии с законодательством, в том числе  реализации программ  дистанционного образования на различных платформах.          На все обращения граждан предоставлены ответы, информация о предоставляемых муниципальных услугах  доступна и размещена на официальных сайтах учреждения и стендах</t>
  </si>
  <si>
    <t xml:space="preserve">Обеспечены витаминизированным молоком и кулинарным изделием 5271 учащихся 1-4-х классов.                                                 Обеспечены горячим питанием 50 учащихся 5-11-х классов общеобразовательных учреждений,  из малоимущих семей. Достигнут показатель охвата обучающихся школ горячим питанием - 97,1% .                                                                                                                                                                           </t>
  </si>
  <si>
    <t>В 2021 году было трудоустроено 102 подростка (Дружба, ЭБЦ, Победа, школа 9, школа 18, детские сады №4,11,20,26,18,36)</t>
  </si>
  <si>
    <t>В 18 лагерях с дневным пребыванием отдохнуло 2750 детей</t>
  </si>
  <si>
    <t>В санаториях УР отдохнуло 37 детей, "Родничок"-360 детей, профилакторий ПО "Воткинский завод"-260 детей. Всего- 657 детей.</t>
  </si>
  <si>
    <t>В МАУ ДОЛ "Юность"отдохнуло 731 человек, в других лагерях УР - 67 детей.</t>
  </si>
  <si>
    <t>410 детей , находящихся в трудной жизненной ситуации, отдохнули в дневных и загородных лагерях.</t>
  </si>
  <si>
    <t xml:space="preserve"> Эффективность оздоровления детей, отдохнувших в период летних каникул в МАУ ДОЛ "Юность" повысилась в связи с витаминизацием детей и проведением спортивных мероприятий.</t>
  </si>
  <si>
    <t>В период пандемии максимально допустиая возможность заполнения лагеря составляла 75%, данный показатель достигнут.заполняемость лагеря в 2021 году составила 100%.</t>
  </si>
  <si>
    <t>_</t>
  </si>
  <si>
    <t>В сентябре 2021 г.в МАУ ДОЛ "Юность"  была проведена профильная смена "Цивилизация" для 160 детей. В  дневных лагерях УДО-265</t>
  </si>
  <si>
    <t>В летний период 2750  детей дневных лагерей в соответствии с планами мероприятий посетили музеи, городские выставки, приняли участие в спортивных мероприятиях-670. В пленэре ДШИ №2-500 детей. В иных культурно-досуговых мероприятиях - 3560</t>
  </si>
  <si>
    <t xml:space="preserve">  Были организованы четыре  смены МАУ ДОЛ "Юность" с охватом 731 человек,в других лагерях УР - 67 детей. Организована  работа 18 дневных лагерей на базе школ и УДО  с охватом 2750 человек.В сентябре 2021 г.в МАУ ДОЛ "Юность"  была проведена профильная смена "Цивилизация" для 160 детей.Приняли участие в спортивных мероприятиях-670.                 В санаториях УР отдохнуло 37 детей, "Родничок"-360 детей, профилакторий ПО "Воткинский завод"-260 детей. 4928- в кружках и секциях УДО, иные культурно-досуговые мероприятия- 2060, занятия в кружках и секциях УДО-4928. Всего- 12022 н/л.</t>
  </si>
  <si>
    <t>Доля обучающихся во вторую смену уменьшилась,так как максимально уплотнена 1 смена,  все обучающиеся 1,5,9,11 , а также классов ЗПР были переведены в 1 смену. При этом количество школьных мест не увеличилось, а количество детей в школах города возросло</t>
  </si>
  <si>
    <t xml:space="preserve"> В 2021 года достигнуто значение по основному показателю проекта «Успех каждого ребенка»: доля детей 5-18 лет, получающих услуги по дополнительному образованию составила 80,4% (2020-80%).</t>
  </si>
  <si>
    <t>Данный показательт является одной из контрольных точек проекта "Успех каждого ребенка". Значение показателя по итогам года  достигнуто.</t>
  </si>
  <si>
    <t xml:space="preserve">В городе развивается  персонифицированное финансирование дополнительного образования (ПФДО).   16% договоров (2812) обучения составляют договоры   по программам  персонифицированного финансирования с использованием выданных сертификатов. Значение показателя по итогам года достигнуто. </t>
  </si>
  <si>
    <t>-</t>
  </si>
  <si>
    <t>№1978</t>
  </si>
  <si>
    <t>Форма 7. Результаты оценки эффективности муниципальной  программы"Развитие  образования и воспитание                                                                                                                         на 2020-2024 годы"  за 2021 год</t>
  </si>
  <si>
    <t>Всего по программе "Развитие  образования и воспитание на 2020-2024 годы"</t>
  </si>
  <si>
    <t xml:space="preserve">                                                            Подпрограмма "Развитие системы воспитания и дополнительного образования  детей"</t>
  </si>
  <si>
    <t xml:space="preserve">Развитие системы воспитания и дополнительного образования детей </t>
  </si>
  <si>
    <r>
      <t>2)</t>
    </r>
    <r>
      <rPr>
        <sz val="14"/>
        <color indexed="8"/>
        <rFont val="Times New Roman"/>
        <family val="1"/>
      </rPr>
      <t xml:space="preserve">        </t>
    </r>
  </si>
  <si>
    <t>У Т В Е Р Ж Д А Ю</t>
  </si>
  <si>
    <t>__________________________Ж.А.Александрова</t>
  </si>
  <si>
    <t>Координатор муниципальной программы                                     Заместитель главы Администрации по социальным вопросам-начальник управления социальной поддержки населения</t>
  </si>
  <si>
    <t>Реализация установленных полномочий (функций) Управлением образования Администрации города Воткинска, организация управления муниципальной программой «Развитие образования и воспитание на 2020-2024годы"</t>
  </si>
  <si>
    <t>Реализованы установленные полномочия (функции), организация управления муниципальной программой «Развитие образования и воспитание на 2020-2024 годы»</t>
  </si>
  <si>
    <t>Реализованы установленные полномочия (функции), организация управления муниципальной программой  «Развитие образования и воспитание на 2020-2024 годы»</t>
  </si>
  <si>
    <r>
      <t xml:space="preserve">14 школ получают 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Общая сумма расходов составила </t>
    </r>
    <r>
      <rPr>
        <sz val="14"/>
        <color indexed="56"/>
        <rFont val="Times New Roman"/>
        <family val="1"/>
      </rPr>
      <t xml:space="preserve"> </t>
    </r>
    <r>
      <rPr>
        <sz val="14"/>
        <rFont val="Times New Roman"/>
        <family val="1"/>
      </rPr>
      <t>713 601,8</t>
    </r>
    <r>
      <rPr>
        <sz val="14"/>
        <color indexed="56"/>
        <rFont val="Times New Roman"/>
        <family val="1"/>
      </rPr>
      <t xml:space="preserve"> </t>
    </r>
    <r>
      <rPr>
        <sz val="14"/>
        <rFont val="Times New Roman"/>
        <family val="1"/>
      </rPr>
      <t>тыс. руб. в том числе:                                                  - оплата труда работников с начислениями - 452 388,9 тыс. руб.;                                                                                                                                                                          - выделены  федеральные  средства в размере 41 353,0 тыс. руб.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Освоение за 2021 год в сумме 41 062,0 тыс.руб.                                                                        - освоены средства из бюджета УР в размере 856,0 тыс. руб. МБОУ             - выделены и освоены средства для выплаты компенсации за проведение ГИА в сумаме 3 061,1 тыс. руб.Общая сумма расходов  на финансовое обеспечение государственного (муниципального) задания составила 124 006,5</t>
    </r>
    <r>
      <rPr>
        <sz val="14"/>
        <color indexed="10"/>
        <rFont val="Times New Roman"/>
        <family val="1"/>
      </rPr>
      <t xml:space="preserve"> </t>
    </r>
    <r>
      <rPr>
        <sz val="14"/>
        <rFont val="Times New Roman"/>
        <family val="1"/>
      </rPr>
      <t>тыс. руб.</t>
    </r>
  </si>
  <si>
    <r>
      <t>1. Освоены средства с целью исполнения статьи «На реализацию наказов избирателей и повышение уровня благосостояния населения» МО «Город Воткинск» на 2021 год в сумме 340,0 тыс. руб. ремонт входной группы МБОУ Школа №7, ремонт кровли МБОУ СОШ №18.                                                                                                                          - Обустроена спортивная площадка СОШ №22;</t>
    </r>
    <r>
      <rPr>
        <sz val="14"/>
        <color indexed="10"/>
        <rFont val="Times New Roman"/>
        <family val="1"/>
      </rPr>
      <t xml:space="preserve">                                                 </t>
    </r>
    <r>
      <rPr>
        <sz val="14"/>
        <rFont val="Times New Roman"/>
        <family val="1"/>
      </rPr>
      <t xml:space="preserve">- Приобретены компьютерная техника, медицинское оборудование, ученичекая мебель для школ;          </t>
    </r>
    <r>
      <rPr>
        <sz val="14"/>
        <color indexed="10"/>
        <rFont val="Times New Roman"/>
        <family val="1"/>
      </rPr>
      <t xml:space="preserve">                                                                                                             </t>
    </r>
    <r>
      <rPr>
        <sz val="14"/>
        <rFont val="Times New Roman"/>
        <family val="1"/>
      </rPr>
      <t>- Заменены окна в МБОУ СОШ №12 и ООШ №9;                                   -Приобретены  и установлены видеокамеры, тревожные кнопки, сигнализации.</t>
    </r>
    <r>
      <rPr>
        <sz val="14"/>
        <color indexed="10"/>
        <rFont val="Times New Roman"/>
        <family val="1"/>
      </rPr>
      <t xml:space="preserve">                               </t>
    </r>
    <r>
      <rPr>
        <sz val="14"/>
        <rFont val="Times New Roman"/>
        <family val="1"/>
      </rPr>
      <t xml:space="preserve">   </t>
    </r>
    <r>
      <rPr>
        <sz val="14"/>
        <color indexed="10"/>
        <rFont val="Times New Roman"/>
        <family val="1"/>
      </rPr>
      <t xml:space="preserve">                                                                                                                        </t>
    </r>
    <r>
      <rPr>
        <sz val="14"/>
        <rFont val="Times New Roman"/>
        <family val="1"/>
      </rPr>
      <t xml:space="preserve">                                            2. Освоены средства в размере 3 229,8 тыс. руб. выделенных для содержания и организации работы образовательных организаций в условиях распространения новой короновирусной инфекции (COVID19) в соответствии с утвержденными правилами СанПиН 3.1/2.4.3598-20  (приобретены дез.средства).                                                                                               3. Освоены средства в сумме 4207,2  тыс. руб.-  реализованы проекты развития общетственной инфраструктуры, основанной на местной инициативе: СОШ №3  - обустройство сортивной площадки, №17 - благоустройство территории и оборудование площадки для отдыха, №22 - устройство беговой дорожки, в т.ч. из средств УР - 2623,3 тыс. руб., из средств МБ - 551,9 тыс. руб., безвозмездных поступлений физических и юридических лиц - 1032,0 тыс. руб.</t>
    </r>
  </si>
  <si>
    <r>
      <t xml:space="preserve">Формирование и развитие современной информационной образовательной среды в муниципальных общеобразовательных организациях </t>
    </r>
    <r>
      <rPr>
        <i/>
        <sz val="14"/>
        <rFont val="Times New Roman"/>
        <family val="1"/>
      </rPr>
      <t>(в рамках реализации национального проекта "Образование", проект "Цифровая образовательная среда")</t>
    </r>
  </si>
  <si>
    <r>
      <t xml:space="preserve">100% общеобразовательных организаций обеспеченны доступом к сети Интернет со скоростью 100 Мбит/сек. Доля общеобразовательных организаций, использующих безбумажный вариант ведения классных журналов составил 100%. Доля заявлений на зачисление в школу, поданных в электронном виде составил </t>
    </r>
    <r>
      <rPr>
        <b/>
        <sz val="14"/>
        <rFont val="Times New Roman"/>
        <family val="1"/>
      </rPr>
      <t>89%</t>
    </r>
    <r>
      <rPr>
        <sz val="14"/>
        <rFont val="Times New Roman"/>
        <family val="1"/>
      </rPr>
      <t>.</t>
    </r>
  </si>
  <si>
    <r>
      <t xml:space="preserve">Организация и проведение олимпиад школьников, мониторингов на муниципальном уровне  </t>
    </r>
    <r>
      <rPr>
        <i/>
        <sz val="14"/>
        <rFont val="Times New Roman"/>
        <family val="1"/>
      </rPr>
      <t>(в рамках реализации  национального проекта "Образование", проект "Успех каждого ребенка")</t>
    </r>
  </si>
  <si>
    <r>
      <rPr>
        <sz val="14"/>
        <rFont val="Times New Roman"/>
        <family val="1"/>
      </rPr>
      <t>100% обучающихся  обучаются по  программам соответствующим ФГОС.                                                                                       Проведены курсы повышения квалификациидля  158 педагогических работников    по персонифицированной системе финансирования Общая сума затрат составила  300,2 тыс.рублей.</t>
    </r>
    <r>
      <rPr>
        <sz val="14"/>
        <color indexed="10"/>
        <rFont val="Times New Roman"/>
        <family val="1"/>
      </rPr>
      <t xml:space="preserve"> </t>
    </r>
  </si>
  <si>
    <r>
      <t>Предоставлены услуги дополнительного образования детям 5-18 лет учреждениями, подведомственным Управлению образования , Управлению  культуры, спорта и молодежной политики. На территории МО "Город Воткинск" охват дополнительным образованием составляет</t>
    </r>
    <r>
      <rPr>
        <b/>
        <sz val="14"/>
        <rFont val="Times New Roman"/>
        <family val="1"/>
      </rPr>
      <t xml:space="preserve"> 80,4%. </t>
    </r>
    <r>
      <rPr>
        <sz val="14"/>
        <rFont val="Times New Roman"/>
        <family val="1"/>
      </rPr>
      <t>Два учреждения Управления культуры, спорта и молодежной политики ведут для</t>
    </r>
    <r>
      <rPr>
        <b/>
        <sz val="14"/>
        <rFont val="Times New Roman"/>
        <family val="1"/>
      </rPr>
      <t xml:space="preserve"> 1010</t>
    </r>
    <r>
      <rPr>
        <sz val="14"/>
        <rFont val="Times New Roman"/>
        <family val="1"/>
      </rPr>
      <t xml:space="preserve"> детей обучение по программам дополнительного образования детей различной направленности (музыка, театр, хореография, изобразительное и декоративно-прикладное искусство, программы общеэстетического развития).                                                                                                        В четыррех  учреждениях дополнительного образования реализуют дополнительные образовательные программы для 6987 детей.                                                                                 Расходы для организации  предоставление услуг дополнительного образования детей учреждениями составили - 131 427,7 тысяч рублей (заработная плата с начислениями, расходы за коммунальные услуги и услуги связи, АПС, услуги видеонаблюдения, услуги охраны, медосмотр, гидроиспытания. Приобретена и установлена сигнализация.                                                                 Также для содержания и организации работы образовательных организаций в условиях распространения новой короновирусной инфекции (COVID19) в соответствии с утвержденными правилами СанПиН 3.1/2.4.3598-20  приобретены маски, перчатки и дез.средства на сумму 1 849,9 тыс.руб. </t>
    </r>
  </si>
  <si>
    <r>
      <t xml:space="preserve">Организация дополнительного профессионального образования по профилю педагогической деятельности </t>
    </r>
    <r>
      <rPr>
        <i/>
        <sz val="14"/>
        <rFont val="Times New Roman"/>
        <family val="1"/>
      </rPr>
      <t xml:space="preserve"> (в рамках реализации  национального проекта "Образование", проект "Успех каждого ребенка")</t>
    </r>
  </si>
  <si>
    <r>
      <t>Организация деятельности муниципальных учреждений дополнительного образования детей города Воткинска в качестве республиканских экспериментальных площадок и опорных учреждений</t>
    </r>
    <r>
      <rPr>
        <i/>
        <sz val="14"/>
        <rFont val="Times New Roman"/>
        <family val="1"/>
      </rPr>
      <t xml:space="preserve"> (в рамках реализации  национального проекта "Образование", проект "Успех каждого ребенка", республиканской программы "Доступное дополнительное образование для детей")</t>
    </r>
  </si>
  <si>
    <r>
      <t>Разработка новых образовательных программ и проектов в сфере дополнительного образования дете</t>
    </r>
    <r>
      <rPr>
        <i/>
        <sz val="14"/>
        <rFont val="Times New Roman"/>
        <family val="1"/>
      </rPr>
      <t xml:space="preserve"> (в рамках реализации  национального проекта "Образование", проект "Успех каждого ребенка")</t>
    </r>
  </si>
  <si>
    <t>Ответственный исполнитель, соисполнители</t>
  </si>
  <si>
    <t>Форма 5. Отчет о достигнутых значениях целевых показателей (индикаторов) муниципальной программы города Воткинска                                   "Развитие образования и воспитание на 2020-2024 годы"  за   2021 год</t>
  </si>
  <si>
    <r>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 (</t>
    </r>
    <r>
      <rPr>
        <i/>
        <sz val="14"/>
        <rFont val="Times New Roman"/>
        <family val="1"/>
      </rPr>
      <t>национальный проект "Образование" проект "Успех каждого ребенка")</t>
    </r>
  </si>
  <si>
    <r>
      <t xml:space="preserve">Доля детей с ограниченными возможностями здоровья осваивающих общеобразовательные программы, в том числе с использованием дистанционных технологий  от общего числа детей данной категории                                                                            </t>
    </r>
    <r>
      <rPr>
        <i/>
        <sz val="14"/>
        <rFont val="Times New Roman"/>
        <family val="1"/>
      </rPr>
      <t>( национальный проект "Образование", проект "Успех каждого ребенка")</t>
    </r>
  </si>
  <si>
    <r>
      <t xml:space="preserve">Доля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проектах, направленных на раннюю профориентацию                                                    </t>
    </r>
    <r>
      <rPr>
        <i/>
        <sz val="14"/>
        <rFont val="Times New Roman"/>
        <family val="1"/>
      </rPr>
      <t>( национальный проект "Образование", проект "Успех каждого ребенка")</t>
    </r>
  </si>
  <si>
    <r>
      <t xml:space="preserve">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с учетом реализации проекта "Билет в будущеее"                                                                    </t>
    </r>
    <r>
      <rPr>
        <i/>
        <sz val="14"/>
        <rFont val="Times New Roman"/>
        <family val="1"/>
      </rPr>
      <t>( национальный проект "Образование", проект "Успех каждого ребенка")</t>
    </r>
  </si>
  <si>
    <r>
      <t xml:space="preserve">Доля детей в возрасте от 5 до 18 лет, получающих дополнительное образование с использованием сертификата дополнительного образования, в общей численности детей, получающих дополнительное образование за счет бюджетных средств                                                          </t>
    </r>
    <r>
      <rPr>
        <i/>
        <sz val="14"/>
        <rFont val="Times New Roman"/>
        <family val="1"/>
      </rPr>
      <t>(республиканская программа "Доступное дополнительное образование для детей")</t>
    </r>
  </si>
  <si>
    <r>
      <t>Доля  детей в возрасте от  5 до 18 лет, использующих сертификаты дополнительного образования, в статусе сертификатов персонифицированного финансирования                         (</t>
    </r>
    <r>
      <rPr>
        <i/>
        <sz val="14"/>
        <rFont val="Times New Roman"/>
        <family val="1"/>
      </rPr>
      <t>республиканская программа "Доступное дополнительное образование для детей")</t>
    </r>
  </si>
  <si>
    <r>
      <t xml:space="preserve">Число детей, принявших участие в ежегодной всероссийской Акции профдиагностики "За собой"                                                                         </t>
    </r>
    <r>
      <rPr>
        <i/>
        <sz val="14"/>
        <rFont val="Times New Roman"/>
        <family val="1"/>
      </rPr>
      <t>( национальный проект "Образование", проект "Успех каждого ребенка")</t>
    </r>
  </si>
  <si>
    <r>
      <t xml:space="preserve"> Количество новых мест в общеобразовательных организациях муниципального образования «Город Воткинск»  (республиканская программа  </t>
    </r>
    <r>
      <rPr>
        <i/>
        <sz val="14"/>
        <rFont val="Times New Roman"/>
        <family val="1"/>
      </rPr>
      <t>"Создание новых мест в общеобразовательных организациях в Удмуртской Республике на 2016 - 2025 годы")</t>
    </r>
  </si>
  <si>
    <r>
      <t>Количество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r>
    <r>
      <rPr>
        <i/>
        <sz val="14"/>
        <rFont val="Times New Roman"/>
        <family val="1"/>
      </rPr>
      <t xml:space="preserve"> (национальный проект "Демография", проект "Содействие занятости женщин")</t>
    </r>
  </si>
  <si>
    <r>
      <t>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(далее - НКО), с нарастающим итогом с 2019 года (</t>
    </r>
    <r>
      <rPr>
        <i/>
        <sz val="14"/>
        <rFont val="Times New Roman"/>
        <family val="1"/>
      </rPr>
      <t>национальный проект "Демография", проект "Поддержка семей, имеющих детей")</t>
    </r>
  </si>
  <si>
    <r>
      <t>Значение показателя  больше планируемого в связи с тем , что в  2021году на обеспечение санитарно-эпидемиологических требований в период ГИА (О</t>
    </r>
    <r>
      <rPr>
        <u val="single"/>
        <sz val="14"/>
        <rFont val="Times New Roman"/>
        <family val="1"/>
      </rPr>
      <t>гэ</t>
    </r>
    <r>
      <rPr>
        <sz val="14"/>
        <rFont val="Times New Roman"/>
        <family val="1"/>
      </rPr>
      <t>,ЕГЭ) были выделены средства индивидуальной защиты рециркуляторы,приобретены комтьютеры.</t>
    </r>
  </si>
  <si>
    <r>
      <t>Результаты независимой оценки качества условий оказания услуг муниципальными образовательными  организациями муниципального образования "Город Воткинск"</t>
    </r>
    <r>
      <rPr>
        <i/>
        <sz val="14"/>
        <rFont val="Times New Roman"/>
        <family val="1"/>
      </rPr>
      <t>( по данным официального сайта для размещения информации о государственных и муниципальных учреждениях в сети "Интернет" (при наличии):                                                                                                                     -в сфере образования</t>
    </r>
  </si>
  <si>
    <r>
      <t xml:space="preserve">- </t>
    </r>
    <r>
      <rPr>
        <sz val="14"/>
        <color indexed="8"/>
        <rFont val="Times New Roman"/>
        <family val="1"/>
      </rPr>
      <t>в профильных сменах, проводимых на базе муниципального загородного оздоровительного лагеря и на базе муниципальных лагерей с дневным пребыванием детей (%)</t>
    </r>
  </si>
  <si>
    <r>
      <t>-доля детей, находящихся в трудной жизненной ситуации, охваченных организованными профильными сменами от общего числа детей, находящихся в трудной жизненной ситуации, в</t>
    </r>
    <r>
      <rPr>
        <b/>
        <sz val="14"/>
        <color indexed="8"/>
        <rFont val="Times New Roman"/>
        <family val="1"/>
      </rPr>
      <t xml:space="preserve"> </t>
    </r>
    <r>
      <rPr>
        <sz val="14"/>
        <color indexed="8"/>
        <rFont val="Times New Roman"/>
        <family val="1"/>
      </rPr>
      <t>каникулярное время</t>
    </r>
  </si>
  <si>
    <t>Развитие образования и воспитание на 2020-2024 годы</t>
  </si>
  <si>
    <t xml:space="preserve">Проект в 2021 году  реализован  в рамках гранта на базе 15 образовательных учреждений. На средства гранта - 3865,2 тыс.рублей  рублей оказано 
 10173ед услуг психолого – педагогической, методической  и консультационной помощи  семьям, имеющим детей.  За период реализации проекта оказано46 113 услуг, привлечено к их оказанию 160 специалистов.В пленэре ДШИ №2-500 детей.
</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</si>
</sst>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
    <numFmt numFmtId="182" formatCode="0.000"/>
    <numFmt numFmtId="183" formatCode="[$-FC19]d\ mmmm\ yyyy\ &quot;г.&quot;"/>
    <numFmt numFmtId="184" formatCode="0.0000"/>
    <numFmt numFmtId="185" formatCode="#,##0.0000"/>
    <numFmt numFmtId="186" formatCode="0.0000000000"/>
    <numFmt numFmtId="187" formatCode="0.000000000"/>
    <numFmt numFmtId="188" formatCode="0.00000000"/>
    <numFmt numFmtId="189" formatCode="0.0000000"/>
    <numFmt numFmtId="190" formatCode="0.000000"/>
    <numFmt numFmtId="191" formatCode="0.00000"/>
    <numFmt numFmtId="192" formatCode="_-* #,##0.0\ &quot;₽&quot;_-;\-* #,##0.0\ &quot;₽&quot;_-;_-* &quot;-&quot;?\ &quot;₽&quot;_-;_-@_-"/>
    <numFmt numFmtId="193" formatCode="#,##0.00000"/>
    <numFmt numFmtId="194" formatCode="#,##0.000000"/>
    <numFmt numFmtId="195" formatCode="#,##0.0000000"/>
    <numFmt numFmtId="196" formatCode="#,##0.00000000"/>
    <numFmt numFmtId="197" formatCode="#,##0.000000000"/>
    <numFmt numFmtId="198" formatCode="#,##0.0000000000"/>
  </numFmts>
  <fonts count="147">
    <font>
      <sz val="11"/>
      <color theme="1"/>
      <name val="Calibri"/>
      <family val="2"/>
    </font>
    <font>
      <sz val="11"/>
      <color indexed="8"/>
      <name val="Calibri"/>
      <family val="2"/>
    </font>
    <font>
      <sz val="10"/>
      <name val="Times New Roman"/>
      <family val="1"/>
    </font>
    <font>
      <b/>
      <sz val="10"/>
      <name val="Times New Roman"/>
      <family val="1"/>
    </font>
    <font>
      <sz val="9"/>
      <name val="Times New Roman"/>
      <family val="1"/>
    </font>
    <font>
      <b/>
      <sz val="9"/>
      <name val="Times New Roman"/>
      <family val="1"/>
    </font>
    <font>
      <sz val="8.5"/>
      <name val="Times New Roman"/>
      <family val="1"/>
    </font>
    <font>
      <b/>
      <sz val="11"/>
      <color indexed="8"/>
      <name val="Calibri"/>
      <family val="2"/>
    </font>
    <font>
      <sz val="8.5"/>
      <color indexed="8"/>
      <name val="Times New Roman"/>
      <family val="1"/>
    </font>
    <font>
      <sz val="10"/>
      <color indexed="8"/>
      <name val="Times New Roman"/>
      <family val="1"/>
    </font>
    <font>
      <b/>
      <sz val="10"/>
      <color indexed="8"/>
      <name val="Times New Roman"/>
      <family val="1"/>
    </font>
    <font>
      <b/>
      <sz val="12"/>
      <name val="Times New Roman"/>
      <family val="1"/>
    </font>
    <font>
      <sz val="12"/>
      <name val="Times New Roman"/>
      <family val="1"/>
    </font>
    <font>
      <sz val="11"/>
      <name val="Times New Roman"/>
      <family val="1"/>
    </font>
    <font>
      <b/>
      <sz val="11"/>
      <color indexed="8"/>
      <name val="Times New Roman"/>
      <family val="1"/>
    </font>
    <font>
      <sz val="9"/>
      <color indexed="8"/>
      <name val="Times New Roman"/>
      <family val="1"/>
    </font>
    <font>
      <b/>
      <sz val="14"/>
      <name val="Times New Roman"/>
      <family val="1"/>
    </font>
    <font>
      <sz val="14"/>
      <name val="Times New Roman"/>
      <family val="1"/>
    </font>
    <font>
      <sz val="18"/>
      <name val="Times New Roman"/>
      <family val="1"/>
    </font>
    <font>
      <b/>
      <sz val="18"/>
      <name val="Times New Roman"/>
      <family val="1"/>
    </font>
    <font>
      <sz val="18"/>
      <color indexed="8"/>
      <name val="Times New Roman"/>
      <family val="1"/>
    </font>
    <font>
      <b/>
      <sz val="22"/>
      <name val="Times New Roman"/>
      <family val="1"/>
    </font>
    <font>
      <b/>
      <sz val="10"/>
      <color indexed="8"/>
      <name val="Calibri"/>
      <family val="2"/>
    </font>
    <font>
      <sz val="10"/>
      <color indexed="8"/>
      <name val="Andalus"/>
      <family val="1"/>
    </font>
    <font>
      <sz val="20"/>
      <name val="Times New Roman"/>
      <family val="1"/>
    </font>
    <font>
      <sz val="18"/>
      <color indexed="8"/>
      <name val="Calibri"/>
      <family val="2"/>
    </font>
    <font>
      <i/>
      <sz val="18"/>
      <name val="Times New Roman"/>
      <family val="1"/>
    </font>
    <font>
      <i/>
      <sz val="18"/>
      <color indexed="8"/>
      <name val="Times New Roman"/>
      <family val="1"/>
    </font>
    <font>
      <i/>
      <sz val="18"/>
      <color indexed="8"/>
      <name val="Calibri"/>
      <family val="2"/>
    </font>
    <font>
      <sz val="11"/>
      <color indexed="8"/>
      <name val="Times New Roman"/>
      <family val="1"/>
    </font>
    <font>
      <b/>
      <sz val="18"/>
      <color indexed="8"/>
      <name val="Times New Roman"/>
      <family val="1"/>
    </font>
    <font>
      <b/>
      <sz val="14"/>
      <color indexed="8"/>
      <name val="Times New Roman"/>
      <family val="1"/>
    </font>
    <font>
      <sz val="14"/>
      <color indexed="8"/>
      <name val="Calibri"/>
      <family val="2"/>
    </font>
    <font>
      <b/>
      <sz val="14"/>
      <color indexed="8"/>
      <name val="Calibri"/>
      <family val="2"/>
    </font>
    <font>
      <sz val="14"/>
      <color indexed="8"/>
      <name val="Times New Roman"/>
      <family val="1"/>
    </font>
    <font>
      <b/>
      <i/>
      <sz val="14"/>
      <name val="Times New Roman"/>
      <family val="1"/>
    </font>
    <font>
      <sz val="22"/>
      <name val="Times New Roman"/>
      <family val="1"/>
    </font>
    <font>
      <b/>
      <sz val="24"/>
      <name val="Times New Roman"/>
      <family val="1"/>
    </font>
    <font>
      <sz val="14"/>
      <color indexed="56"/>
      <name val="Times New Roman"/>
      <family val="1"/>
    </font>
    <font>
      <sz val="14"/>
      <color indexed="10"/>
      <name val="Times New Roman"/>
      <family val="1"/>
    </font>
    <font>
      <i/>
      <sz val="14"/>
      <name val="Times New Roman"/>
      <family val="1"/>
    </font>
    <font>
      <b/>
      <sz val="16"/>
      <name val="Times New Roman"/>
      <family val="1"/>
    </font>
    <font>
      <sz val="16"/>
      <name val="Calibri"/>
      <family val="2"/>
    </font>
    <font>
      <sz val="16"/>
      <name val="Times New Roman"/>
      <family val="1"/>
    </font>
    <font>
      <u val="single"/>
      <sz val="14"/>
      <name val="Times New Roman"/>
      <family val="1"/>
    </font>
    <font>
      <sz val="11"/>
      <color indexed="9"/>
      <name val="Calibri"/>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color indexed="8"/>
      <name val="Times New Roman"/>
      <family val="1"/>
    </font>
    <font>
      <sz val="26"/>
      <color indexed="8"/>
      <name val="Times New Roman"/>
      <family val="1"/>
    </font>
    <font>
      <sz val="9"/>
      <color indexed="8"/>
      <name val="Calibri"/>
      <family val="2"/>
    </font>
    <font>
      <sz val="10"/>
      <color indexed="8"/>
      <name val="Calibri"/>
      <family val="2"/>
    </font>
    <font>
      <b/>
      <sz val="18"/>
      <color indexed="8"/>
      <name val="Calibri"/>
      <family val="2"/>
    </font>
    <font>
      <sz val="16"/>
      <color indexed="8"/>
      <name val="Calibri"/>
      <family val="2"/>
    </font>
    <font>
      <sz val="11"/>
      <name val="Calibri"/>
      <family val="2"/>
    </font>
    <font>
      <b/>
      <sz val="14"/>
      <color indexed="60"/>
      <name val="Calibri"/>
      <family val="2"/>
    </font>
    <font>
      <sz val="18"/>
      <color indexed="56"/>
      <name val="Times New Roman"/>
      <family val="1"/>
    </font>
    <font>
      <b/>
      <sz val="11"/>
      <name val="Calibri"/>
      <family val="2"/>
    </font>
    <font>
      <sz val="12"/>
      <color indexed="8"/>
      <name val="Calibri"/>
      <family val="2"/>
    </font>
    <font>
      <sz val="12"/>
      <color indexed="8"/>
      <name val="Times New Roman"/>
      <family val="1"/>
    </font>
    <font>
      <sz val="9"/>
      <name val="Calibri"/>
      <family val="2"/>
    </font>
    <font>
      <sz val="22"/>
      <color indexed="8"/>
      <name val="Times New Roman"/>
      <family val="1"/>
    </font>
    <font>
      <b/>
      <sz val="14"/>
      <color indexed="10"/>
      <name val="Times New Roman"/>
      <family val="1"/>
    </font>
    <font>
      <b/>
      <sz val="14"/>
      <color indexed="10"/>
      <name val="Calibri"/>
      <family val="2"/>
    </font>
    <font>
      <sz val="14"/>
      <color indexed="8"/>
      <name val="Andalus"/>
      <family val="1"/>
    </font>
    <font>
      <sz val="14"/>
      <name val="Calibri"/>
      <family val="2"/>
    </font>
    <font>
      <sz val="14"/>
      <color indexed="10"/>
      <name val="Calibri"/>
      <family val="2"/>
    </font>
    <font>
      <sz val="20"/>
      <color indexed="8"/>
      <name val="Times New Roman"/>
      <family val="1"/>
    </font>
    <font>
      <b/>
      <sz val="14"/>
      <name val="Calibri"/>
      <family val="2"/>
    </font>
    <font>
      <b/>
      <sz val="16"/>
      <color indexed="60"/>
      <name val="Calibri"/>
      <family val="2"/>
    </font>
    <font>
      <b/>
      <sz val="11"/>
      <color indexed="10"/>
      <name val="Times New Roman"/>
      <family val="1"/>
    </font>
    <font>
      <sz val="14"/>
      <color indexed="60"/>
      <name val="Calibri"/>
      <family val="2"/>
    </font>
    <font>
      <b/>
      <sz val="16"/>
      <color indexed="8"/>
      <name val="Times New Roman"/>
      <family val="1"/>
    </font>
    <font>
      <sz val="16"/>
      <color indexed="8"/>
      <name val="Times New Roman"/>
      <family val="1"/>
    </font>
    <font>
      <b/>
      <sz val="16"/>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i/>
      <sz val="10"/>
      <color theme="1"/>
      <name val="Times New Roman"/>
      <family val="1"/>
    </font>
    <font>
      <sz val="10"/>
      <color rgb="FF000000"/>
      <name val="Times New Roman"/>
      <family val="1"/>
    </font>
    <font>
      <sz val="26"/>
      <color rgb="FF000000"/>
      <name val="Times New Roman"/>
      <family val="1"/>
    </font>
    <font>
      <sz val="9"/>
      <color theme="1"/>
      <name val="Calibri"/>
      <family val="2"/>
    </font>
    <font>
      <sz val="10"/>
      <color theme="1"/>
      <name val="Calibri"/>
      <family val="2"/>
    </font>
    <font>
      <sz val="11"/>
      <color theme="1"/>
      <name val="Times New Roman"/>
      <family val="1"/>
    </font>
    <font>
      <sz val="9"/>
      <color theme="1"/>
      <name val="Times New Roman"/>
      <family val="1"/>
    </font>
    <font>
      <b/>
      <sz val="11"/>
      <color theme="1"/>
      <name val="Times New Roman"/>
      <family val="1"/>
    </font>
    <font>
      <sz val="11"/>
      <color rgb="FFC00000"/>
      <name val="Calibri"/>
      <family val="2"/>
    </font>
    <font>
      <sz val="14"/>
      <color theme="1"/>
      <name val="Calibri"/>
      <family val="2"/>
    </font>
    <font>
      <sz val="18"/>
      <color theme="1"/>
      <name val="Calibri"/>
      <family val="2"/>
    </font>
    <font>
      <b/>
      <sz val="18"/>
      <color theme="1"/>
      <name val="Calibri"/>
      <family val="2"/>
    </font>
    <font>
      <sz val="16"/>
      <color theme="1"/>
      <name val="Calibri"/>
      <family val="2"/>
    </font>
    <font>
      <b/>
      <sz val="14"/>
      <color rgb="FFC00000"/>
      <name val="Calibri"/>
      <family val="2"/>
    </font>
    <font>
      <b/>
      <sz val="14"/>
      <color theme="1"/>
      <name val="Calibri"/>
      <family val="2"/>
    </font>
    <font>
      <sz val="18"/>
      <color rgb="FF002060"/>
      <name val="Times New Roman"/>
      <family val="1"/>
    </font>
    <font>
      <i/>
      <sz val="18"/>
      <color theme="1"/>
      <name val="Calibri"/>
      <family val="2"/>
    </font>
    <font>
      <b/>
      <sz val="18"/>
      <color theme="1"/>
      <name val="Times New Roman"/>
      <family val="1"/>
    </font>
    <font>
      <sz val="18"/>
      <color theme="1"/>
      <name val="Times New Roman"/>
      <family val="1"/>
    </font>
    <font>
      <sz val="12"/>
      <color theme="1"/>
      <name val="Calibri"/>
      <family val="2"/>
    </font>
    <font>
      <b/>
      <sz val="14"/>
      <color theme="1"/>
      <name val="Times New Roman"/>
      <family val="1"/>
    </font>
    <font>
      <sz val="8.5"/>
      <color theme="1"/>
      <name val="Times New Roman"/>
      <family val="1"/>
    </font>
    <font>
      <sz val="14"/>
      <color theme="1"/>
      <name val="Times New Roman"/>
      <family val="1"/>
    </font>
    <font>
      <sz val="14"/>
      <color rgb="FF000000"/>
      <name val="Times New Roman"/>
      <family val="1"/>
    </font>
    <font>
      <sz val="22"/>
      <color theme="1"/>
      <name val="Times New Roman"/>
      <family val="1"/>
    </font>
    <font>
      <b/>
      <sz val="14"/>
      <color rgb="FFFF0000"/>
      <name val="Times New Roman"/>
      <family val="1"/>
    </font>
    <font>
      <sz val="14"/>
      <color rgb="FFFF0000"/>
      <name val="Times New Roman"/>
      <family val="1"/>
    </font>
    <font>
      <b/>
      <sz val="14"/>
      <color rgb="FFFF0000"/>
      <name val="Calibri"/>
      <family val="2"/>
    </font>
    <font>
      <sz val="14"/>
      <color theme="1"/>
      <name val="Andalus"/>
      <family val="1"/>
    </font>
    <font>
      <sz val="14"/>
      <color rgb="FFFF0000"/>
      <name val="Calibri"/>
      <family val="2"/>
    </font>
    <font>
      <sz val="14"/>
      <color rgb="FFC00000"/>
      <name val="Calibri"/>
      <family val="2"/>
    </font>
    <font>
      <sz val="20"/>
      <color theme="1"/>
      <name val="Times New Roman"/>
      <family val="1"/>
    </font>
    <font>
      <sz val="12"/>
      <color theme="1"/>
      <name val="Times New Roman"/>
      <family val="1"/>
    </font>
    <font>
      <b/>
      <sz val="16"/>
      <color rgb="FFC00000"/>
      <name val="Calibri"/>
      <family val="2"/>
    </font>
    <font>
      <b/>
      <sz val="11"/>
      <color rgb="FFFF0000"/>
      <name val="Times New Roman"/>
      <family val="1"/>
    </font>
    <font>
      <b/>
      <sz val="16"/>
      <color theme="1"/>
      <name val="Times New Roman"/>
      <family val="1"/>
    </font>
    <font>
      <sz val="16"/>
      <color theme="1"/>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FCCFF"/>
        <bgColor indexed="64"/>
      </patternFill>
    </fill>
    <fill>
      <patternFill patternType="solid">
        <fgColor rgb="FFFFFF00"/>
        <bgColor indexed="64"/>
      </patternFill>
    </fill>
    <fill>
      <patternFill patternType="solid">
        <fgColor indexed="9"/>
        <bgColor indexed="64"/>
      </patternFill>
    </fill>
  </fills>
  <borders count="2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color indexed="23"/>
      </left>
      <right style="thin">
        <color indexed="23"/>
      </right>
      <top style="thin">
        <color indexed="23"/>
      </top>
      <bottom style="thin">
        <color indexed="23"/>
      </bottom>
    </border>
    <border>
      <left style="thin"/>
      <right style="thin"/>
      <top style="thin">
        <color indexed="23"/>
      </top>
      <bottom>
        <color indexed="63"/>
      </bottom>
    </border>
    <border>
      <left style="thin"/>
      <right style="thin"/>
      <top>
        <color indexed="63"/>
      </top>
      <bottom style="thin">
        <color indexed="23"/>
      </bottom>
    </border>
    <border>
      <left>
        <color indexed="63"/>
      </left>
      <right style="thin"/>
      <top style="thin"/>
      <bottom>
        <color indexed="63"/>
      </bottom>
    </border>
    <border>
      <left style="thin"/>
      <right>
        <color indexed="63"/>
      </right>
      <top>
        <color indexed="63"/>
      </top>
      <bottom style="thin"/>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1" fillId="0" borderId="1">
      <alignment vertical="top" wrapText="1"/>
      <protection/>
    </xf>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2" fillId="25" borderId="2" applyNumberFormat="0" applyAlignment="0" applyProtection="0"/>
    <xf numFmtId="0" fontId="93" fillId="26" borderId="3" applyNumberFormat="0" applyAlignment="0" applyProtection="0"/>
    <xf numFmtId="0" fontId="94" fillId="26" borderId="2" applyNumberFormat="0" applyAlignment="0" applyProtection="0"/>
    <xf numFmtId="0" fontId="9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6" fillId="0" borderId="4" applyNumberFormat="0" applyFill="0" applyAlignment="0" applyProtection="0"/>
    <xf numFmtId="0" fontId="97" fillId="0" borderId="5" applyNumberFormat="0" applyFill="0" applyAlignment="0" applyProtection="0"/>
    <xf numFmtId="0" fontId="98" fillId="0" borderId="6" applyNumberFormat="0" applyFill="0" applyAlignment="0" applyProtection="0"/>
    <xf numFmtId="0" fontId="98" fillId="0" borderId="0" applyNumberFormat="0" applyFill="0" applyBorder="0" applyAlignment="0" applyProtection="0"/>
    <xf numFmtId="0" fontId="99" fillId="0" borderId="7" applyNumberFormat="0" applyFill="0" applyAlignment="0" applyProtection="0"/>
    <xf numFmtId="0" fontId="100" fillId="27" borderId="8" applyNumberFormat="0" applyAlignment="0" applyProtection="0"/>
    <xf numFmtId="0" fontId="101" fillId="0" borderId="0" applyNumberFormat="0" applyFill="0" applyBorder="0" applyAlignment="0" applyProtection="0"/>
    <xf numFmtId="0" fontId="102" fillId="28" borderId="0" applyNumberFormat="0" applyBorder="0" applyAlignment="0" applyProtection="0"/>
    <xf numFmtId="0" fontId="0" fillId="0" borderId="0">
      <alignment/>
      <protection/>
    </xf>
    <xf numFmtId="0" fontId="103" fillId="0" borderId="0" applyNumberFormat="0" applyFill="0" applyBorder="0" applyAlignment="0" applyProtection="0"/>
    <xf numFmtId="0" fontId="104" fillId="29" borderId="0" applyNumberFormat="0" applyBorder="0" applyAlignment="0" applyProtection="0"/>
    <xf numFmtId="0" fontId="105" fillId="0" borderId="0" applyNumberFormat="0" applyFill="0" applyBorder="0" applyAlignment="0" applyProtection="0"/>
    <xf numFmtId="0" fontId="1" fillId="30" borderId="9" applyNumberFormat="0" applyFont="0" applyAlignment="0" applyProtection="0"/>
    <xf numFmtId="9" fontId="1" fillId="0" borderId="0" applyFont="0" applyFill="0" applyBorder="0" applyAlignment="0" applyProtection="0"/>
    <xf numFmtId="0" fontId="106" fillId="0" borderId="10" applyNumberFormat="0" applyFill="0" applyAlignment="0" applyProtection="0"/>
    <xf numFmtId="0" fontId="10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0" fontId="108" fillId="31" borderId="0" applyNumberFormat="0" applyBorder="0" applyAlignment="0" applyProtection="0"/>
  </cellStyleXfs>
  <cellXfs count="689">
    <xf numFmtId="0" fontId="0" fillId="0" borderId="0" xfId="0" applyFont="1" applyAlignment="1">
      <alignment/>
    </xf>
    <xf numFmtId="0" fontId="109" fillId="0" borderId="0" xfId="54" applyFont="1">
      <alignment/>
      <protection/>
    </xf>
    <xf numFmtId="0" fontId="110" fillId="0" borderId="0" xfId="54" applyFont="1">
      <alignment/>
      <protection/>
    </xf>
    <xf numFmtId="0" fontId="0" fillId="0" borderId="0" xfId="54">
      <alignment/>
      <protection/>
    </xf>
    <xf numFmtId="0" fontId="99" fillId="0" borderId="0" xfId="54" applyFont="1" applyAlignment="1">
      <alignment vertical="center"/>
      <protection/>
    </xf>
    <xf numFmtId="0" fontId="5" fillId="0" borderId="0" xfId="54" applyFont="1" applyFill="1" applyBorder="1" applyAlignment="1">
      <alignment/>
      <protection/>
    </xf>
    <xf numFmtId="0" fontId="0" fillId="0" borderId="0" xfId="54" applyBorder="1">
      <alignment/>
      <protection/>
    </xf>
    <xf numFmtId="0" fontId="0" fillId="0" borderId="0" xfId="54" applyAlignment="1">
      <alignment/>
      <protection/>
    </xf>
    <xf numFmtId="4" fontId="111" fillId="0" borderId="0" xfId="54" applyNumberFormat="1" applyFont="1" applyBorder="1" applyAlignment="1">
      <alignment horizontal="center" vertical="center" wrapText="1"/>
      <protection/>
    </xf>
    <xf numFmtId="4" fontId="112" fillId="0" borderId="0" xfId="54" applyNumberFormat="1" applyFont="1" applyBorder="1" applyAlignment="1">
      <alignment horizontal="center" vertical="center" wrapText="1"/>
      <protection/>
    </xf>
    <xf numFmtId="0" fontId="0" fillId="0" borderId="0" xfId="54" applyAlignment="1">
      <alignment vertical="center"/>
      <protection/>
    </xf>
    <xf numFmtId="0" fontId="11" fillId="0" borderId="0" xfId="54" applyFont="1" applyFill="1" applyAlignment="1">
      <alignment horizontal="center"/>
      <protection/>
    </xf>
    <xf numFmtId="0" fontId="99" fillId="0" borderId="0" xfId="54" applyFont="1" applyAlignment="1">
      <alignment horizontal="center" vertical="center"/>
      <protection/>
    </xf>
    <xf numFmtId="0" fontId="0" fillId="32" borderId="0" xfId="54" applyFill="1" applyBorder="1" applyAlignment="1">
      <alignment wrapText="1"/>
      <protection/>
    </xf>
    <xf numFmtId="0" fontId="0" fillId="32" borderId="0" xfId="54" applyFill="1" applyBorder="1" applyAlignment="1">
      <alignment vertical="center"/>
      <protection/>
    </xf>
    <xf numFmtId="0" fontId="0" fillId="32" borderId="0" xfId="54" applyFill="1" applyBorder="1">
      <alignment/>
      <protection/>
    </xf>
    <xf numFmtId="3" fontId="0" fillId="0" borderId="0" xfId="54" applyNumberFormat="1">
      <alignment/>
      <protection/>
    </xf>
    <xf numFmtId="4" fontId="0" fillId="0" borderId="0" xfId="54" applyNumberFormat="1">
      <alignment/>
      <protection/>
    </xf>
    <xf numFmtId="174" fontId="0" fillId="0" borderId="0" xfId="54" applyNumberFormat="1">
      <alignment/>
      <protection/>
    </xf>
    <xf numFmtId="0" fontId="2" fillId="0" borderId="0" xfId="54" applyFont="1" applyFill="1">
      <alignment/>
      <protection/>
    </xf>
    <xf numFmtId="0" fontId="0" fillId="32" borderId="0" xfId="54" applyFill="1">
      <alignment/>
      <protection/>
    </xf>
    <xf numFmtId="174" fontId="6" fillId="0" borderId="0" xfId="54" applyNumberFormat="1" applyFont="1" applyFill="1" applyBorder="1" applyAlignment="1">
      <alignment horizontal="center" vertical="center"/>
      <protection/>
    </xf>
    <xf numFmtId="49" fontId="6" fillId="0" borderId="0" xfId="54" applyNumberFormat="1" applyFont="1" applyFill="1" applyBorder="1" applyAlignment="1">
      <alignment horizontal="center" vertical="center"/>
      <protection/>
    </xf>
    <xf numFmtId="0" fontId="6" fillId="0" borderId="0" xfId="54" applyFont="1" applyFill="1" applyBorder="1" applyAlignment="1">
      <alignment horizontal="center" vertical="center"/>
      <protection/>
    </xf>
    <xf numFmtId="0" fontId="6" fillId="0" borderId="0" xfId="54" applyFont="1" applyFill="1" applyBorder="1" applyAlignment="1">
      <alignment horizontal="left" vertical="top" wrapText="1"/>
      <protection/>
    </xf>
    <xf numFmtId="174" fontId="13" fillId="0" borderId="0" xfId="54" applyNumberFormat="1" applyFont="1" applyFill="1" applyBorder="1" applyAlignment="1">
      <alignment horizontal="center" vertical="center"/>
      <protection/>
    </xf>
    <xf numFmtId="0" fontId="113" fillId="0" borderId="0" xfId="54" applyFont="1">
      <alignment/>
      <protection/>
    </xf>
    <xf numFmtId="182" fontId="114" fillId="0" borderId="11" xfId="54" applyNumberFormat="1" applyFont="1" applyFill="1" applyBorder="1" applyAlignment="1">
      <alignment horizontal="center" vertical="center"/>
      <protection/>
    </xf>
    <xf numFmtId="0" fontId="9" fillId="0" borderId="11" xfId="54" applyFont="1" applyFill="1" applyBorder="1">
      <alignment/>
      <protection/>
    </xf>
    <xf numFmtId="0" fontId="4" fillId="0" borderId="0" xfId="54" applyFont="1" applyFill="1" applyBorder="1" applyAlignment="1">
      <alignment horizontal="left" vertical="top" wrapText="1"/>
      <protection/>
    </xf>
    <xf numFmtId="0" fontId="115" fillId="0" borderId="11" xfId="54" applyFont="1" applyBorder="1">
      <alignment/>
      <protection/>
    </xf>
    <xf numFmtId="0" fontId="14" fillId="0" borderId="11" xfId="54" applyFont="1" applyBorder="1">
      <alignment/>
      <protection/>
    </xf>
    <xf numFmtId="0" fontId="3" fillId="33" borderId="12" xfId="54" applyFont="1" applyFill="1" applyBorder="1" applyAlignment="1">
      <alignment horizontal="center"/>
      <protection/>
    </xf>
    <xf numFmtId="0" fontId="109" fillId="34" borderId="11" xfId="54" applyFont="1" applyFill="1" applyBorder="1">
      <alignment/>
      <protection/>
    </xf>
    <xf numFmtId="0" fontId="0" fillId="0" borderId="0" xfId="54">
      <alignment/>
      <protection/>
    </xf>
    <xf numFmtId="0" fontId="0" fillId="0" borderId="0" xfId="54" applyFill="1">
      <alignment/>
      <protection/>
    </xf>
    <xf numFmtId="0" fontId="109" fillId="0" borderId="11" xfId="54" applyFont="1" applyFill="1" applyBorder="1">
      <alignment/>
      <protection/>
    </xf>
    <xf numFmtId="4" fontId="2" fillId="32" borderId="11" xfId="54" applyNumberFormat="1" applyFont="1" applyFill="1" applyBorder="1" applyAlignment="1">
      <alignment horizontal="center" vertical="center"/>
      <protection/>
    </xf>
    <xf numFmtId="174" fontId="2" fillId="32" borderId="11" xfId="54" applyNumberFormat="1" applyFont="1" applyFill="1" applyBorder="1" applyAlignment="1">
      <alignment horizontal="center" vertical="center"/>
      <protection/>
    </xf>
    <xf numFmtId="49" fontId="109" fillId="0" borderId="0" xfId="54" applyNumberFormat="1" applyFont="1" applyFill="1" applyBorder="1" applyAlignment="1">
      <alignment horizontal="center"/>
      <protection/>
    </xf>
    <xf numFmtId="0" fontId="9" fillId="0" borderId="0" xfId="54" applyFont="1" applyFill="1" applyBorder="1" applyAlignment="1">
      <alignment horizontal="center"/>
      <protection/>
    </xf>
    <xf numFmtId="0" fontId="10" fillId="0" borderId="0" xfId="54" applyFont="1" applyFill="1" applyBorder="1" applyAlignment="1">
      <alignment horizontal="center" vertical="center"/>
      <protection/>
    </xf>
    <xf numFmtId="180" fontId="10" fillId="0" borderId="0" xfId="54" applyNumberFormat="1" applyFont="1" applyFill="1" applyBorder="1" applyAlignment="1">
      <alignment horizontal="center" vertical="center" wrapText="1"/>
      <protection/>
    </xf>
    <xf numFmtId="0" fontId="109" fillId="0" borderId="0" xfId="54" applyFont="1" applyFill="1" applyBorder="1">
      <alignment/>
      <protection/>
    </xf>
    <xf numFmtId="0" fontId="116" fillId="0" borderId="11" xfId="54" applyFont="1" applyBorder="1">
      <alignment/>
      <protection/>
    </xf>
    <xf numFmtId="0" fontId="117" fillId="32" borderId="11" xfId="54" applyFont="1" applyFill="1" applyBorder="1" applyAlignment="1">
      <alignment vertical="center" wrapText="1"/>
      <protection/>
    </xf>
    <xf numFmtId="0" fontId="117" fillId="0" borderId="0" xfId="54" applyFont="1" applyAlignment="1">
      <alignment vertical="center" wrapText="1"/>
      <protection/>
    </xf>
    <xf numFmtId="0" fontId="11" fillId="33" borderId="12" xfId="54" applyFont="1" applyFill="1" applyBorder="1" applyAlignment="1">
      <alignment/>
      <protection/>
    </xf>
    <xf numFmtId="182" fontId="115" fillId="32" borderId="0" xfId="54" applyNumberFormat="1" applyFont="1" applyFill="1" applyAlignment="1">
      <alignment horizontal="center"/>
      <protection/>
    </xf>
    <xf numFmtId="0" fontId="115" fillId="0" borderId="0" xfId="54" applyFont="1">
      <alignment/>
      <protection/>
    </xf>
    <xf numFmtId="182" fontId="118" fillId="35" borderId="0" xfId="54" applyNumberFormat="1" applyFont="1" applyFill="1" applyBorder="1" applyAlignment="1">
      <alignment horizontal="center" wrapText="1"/>
      <protection/>
    </xf>
    <xf numFmtId="0" fontId="119" fillId="0" borderId="0" xfId="54" applyFont="1">
      <alignment/>
      <protection/>
    </xf>
    <xf numFmtId="0" fontId="120" fillId="0" borderId="0" xfId="0" applyFont="1" applyAlignment="1">
      <alignment/>
    </xf>
    <xf numFmtId="0" fontId="120" fillId="0" borderId="0" xfId="0" applyFont="1" applyFill="1" applyAlignment="1">
      <alignment/>
    </xf>
    <xf numFmtId="0" fontId="18" fillId="0" borderId="0" xfId="0" applyFont="1" applyAlignment="1">
      <alignment/>
    </xf>
    <xf numFmtId="0" fontId="18" fillId="0" borderId="11" xfId="0" applyFont="1" applyFill="1" applyBorder="1" applyAlignment="1">
      <alignment horizontal="center" vertical="center" wrapText="1"/>
    </xf>
    <xf numFmtId="174" fontId="18" fillId="0" borderId="0" xfId="0" applyNumberFormat="1" applyFont="1" applyFill="1" applyBorder="1" applyAlignment="1">
      <alignment horizontal="right" vertical="top"/>
    </xf>
    <xf numFmtId="0" fontId="121" fillId="0" borderId="0" xfId="0" applyFont="1" applyFill="1" applyAlignment="1">
      <alignment/>
    </xf>
    <xf numFmtId="0" fontId="0" fillId="0" borderId="0" xfId="0" applyFill="1" applyAlignment="1">
      <alignment/>
    </xf>
    <xf numFmtId="0" fontId="121" fillId="0" borderId="0" xfId="0" applyFont="1" applyAlignment="1">
      <alignment/>
    </xf>
    <xf numFmtId="174" fontId="18" fillId="32" borderId="11" xfId="0" applyNumberFormat="1" applyFont="1" applyFill="1" applyBorder="1" applyAlignment="1">
      <alignment horizontal="center" vertical="center" wrapText="1"/>
    </xf>
    <xf numFmtId="0" fontId="0" fillId="0" borderId="0" xfId="0" applyFill="1" applyAlignment="1">
      <alignment vertical="center" wrapText="1"/>
    </xf>
    <xf numFmtId="0" fontId="122" fillId="0" borderId="0" xfId="0" applyFont="1" applyFill="1" applyAlignment="1">
      <alignment horizontal="left" vertical="center" wrapText="1"/>
    </xf>
    <xf numFmtId="0" fontId="17" fillId="0" borderId="0" xfId="0" applyFont="1" applyFill="1" applyAlignment="1">
      <alignment/>
    </xf>
    <xf numFmtId="0" fontId="17" fillId="0" borderId="0" xfId="0" applyFont="1" applyFill="1" applyAlignment="1">
      <alignment horizontal="center" vertical="top"/>
    </xf>
    <xf numFmtId="0" fontId="17" fillId="0" borderId="0" xfId="0" applyFont="1" applyFill="1" applyAlignment="1">
      <alignment horizontal="left"/>
    </xf>
    <xf numFmtId="0" fontId="119" fillId="0" borderId="0" xfId="0" applyFont="1" applyAlignment="1">
      <alignment/>
    </xf>
    <xf numFmtId="0" fontId="17" fillId="0" borderId="0" xfId="0" applyFont="1" applyAlignment="1">
      <alignment/>
    </xf>
    <xf numFmtId="0" fontId="17" fillId="0" borderId="0" xfId="0" applyFont="1" applyFill="1" applyAlignment="1">
      <alignment/>
    </xf>
    <xf numFmtId="0" fontId="7" fillId="0" borderId="0" xfId="0" applyFont="1" applyAlignment="1">
      <alignment/>
    </xf>
    <xf numFmtId="0" fontId="7" fillId="0" borderId="0" xfId="0" applyFont="1" applyFill="1" applyAlignment="1">
      <alignment/>
    </xf>
    <xf numFmtId="0" fontId="22" fillId="0" borderId="0" xfId="0" applyFont="1" applyAlignment="1">
      <alignment/>
    </xf>
    <xf numFmtId="0" fontId="23" fillId="0" borderId="0" xfId="0" applyFont="1" applyBorder="1" applyAlignment="1">
      <alignment/>
    </xf>
    <xf numFmtId="0" fontId="8" fillId="0" borderId="0" xfId="0" applyFont="1" applyFill="1" applyBorder="1" applyAlignment="1">
      <alignment horizontal="left" vertical="top" wrapText="1"/>
    </xf>
    <xf numFmtId="0" fontId="0" fillId="0" borderId="0" xfId="0" applyBorder="1" applyAlignment="1">
      <alignment/>
    </xf>
    <xf numFmtId="0" fontId="0" fillId="0" borderId="0" xfId="0" applyFill="1" applyAlignment="1">
      <alignment horizontal="left"/>
    </xf>
    <xf numFmtId="0" fontId="99" fillId="0" borderId="0" xfId="0" applyFont="1" applyAlignment="1">
      <alignment/>
    </xf>
    <xf numFmtId="0" fontId="69" fillId="0" borderId="0" xfId="0" applyFont="1" applyFill="1" applyAlignment="1">
      <alignment vertical="center" wrapText="1"/>
    </xf>
    <xf numFmtId="0" fontId="15" fillId="0" borderId="0" xfId="54" applyFont="1" applyFill="1" applyBorder="1" applyAlignment="1">
      <alignment horizontal="left" vertical="center" wrapText="1"/>
      <protection/>
    </xf>
    <xf numFmtId="182" fontId="118" fillId="35" borderId="0" xfId="54" applyNumberFormat="1" applyFont="1" applyFill="1" applyAlignment="1">
      <alignment horizontal="center"/>
      <protection/>
    </xf>
    <xf numFmtId="182" fontId="123" fillId="35" borderId="0" xfId="54" applyNumberFormat="1" applyFont="1" applyFill="1" applyBorder="1" applyAlignment="1">
      <alignment horizontal="center"/>
      <protection/>
    </xf>
    <xf numFmtId="182" fontId="118" fillId="35" borderId="0" xfId="54" applyNumberFormat="1" applyFont="1" applyFill="1" applyBorder="1" applyAlignment="1">
      <alignment horizontal="center"/>
      <protection/>
    </xf>
    <xf numFmtId="0" fontId="124" fillId="0" borderId="0" xfId="54" applyFont="1">
      <alignment/>
      <protection/>
    </xf>
    <xf numFmtId="0" fontId="12" fillId="0" borderId="0" xfId="0" applyFont="1" applyFill="1" applyAlignment="1">
      <alignment horizontal="center" vertical="center" wrapText="1"/>
    </xf>
    <xf numFmtId="0" fontId="18" fillId="0" borderId="11" xfId="0" applyFont="1" applyFill="1" applyBorder="1" applyAlignment="1">
      <alignment horizontal="left" vertical="center" wrapText="1"/>
    </xf>
    <xf numFmtId="0" fontId="18" fillId="0" borderId="11" xfId="0" applyFont="1" applyFill="1" applyBorder="1" applyAlignment="1">
      <alignment horizontal="left" vertical="top" wrapText="1"/>
    </xf>
    <xf numFmtId="49" fontId="19" fillId="0" borderId="11" xfId="0" applyNumberFormat="1" applyFont="1" applyFill="1" applyBorder="1" applyAlignment="1">
      <alignment horizontal="center" vertical="top"/>
    </xf>
    <xf numFmtId="0" fontId="19" fillId="0" borderId="11" xfId="0" applyFont="1" applyFill="1" applyBorder="1" applyAlignment="1">
      <alignment horizontal="left" vertical="top" wrapText="1"/>
    </xf>
    <xf numFmtId="49" fontId="19" fillId="0" borderId="11" xfId="0" applyNumberFormat="1" applyFont="1" applyFill="1" applyBorder="1" applyAlignment="1">
      <alignment horizontal="left" vertical="top"/>
    </xf>
    <xf numFmtId="174" fontId="19" fillId="0" borderId="11" xfId="0" applyNumberFormat="1" applyFont="1" applyFill="1" applyBorder="1" applyAlignment="1">
      <alignment vertical="top"/>
    </xf>
    <xf numFmtId="174" fontId="19" fillId="0" borderId="11" xfId="0" applyNumberFormat="1" applyFont="1" applyFill="1" applyBorder="1" applyAlignment="1">
      <alignment horizontal="right" vertical="top"/>
    </xf>
    <xf numFmtId="0" fontId="19" fillId="6" borderId="11" xfId="0" applyFont="1" applyFill="1" applyBorder="1" applyAlignment="1">
      <alignment horizontal="left" vertical="top" wrapText="1"/>
    </xf>
    <xf numFmtId="49" fontId="19" fillId="6" borderId="11" xfId="0" applyNumberFormat="1" applyFont="1" applyFill="1" applyBorder="1" applyAlignment="1">
      <alignment horizontal="center" vertical="top"/>
    </xf>
    <xf numFmtId="49" fontId="19" fillId="6" borderId="11" xfId="0" applyNumberFormat="1" applyFont="1" applyFill="1" applyBorder="1" applyAlignment="1">
      <alignment horizontal="left" vertical="top"/>
    </xf>
    <xf numFmtId="0" fontId="18" fillId="6" borderId="11" xfId="0" applyFont="1" applyFill="1" applyBorder="1" applyAlignment="1">
      <alignment horizontal="left" vertical="top" wrapText="1"/>
    </xf>
    <xf numFmtId="49" fontId="18" fillId="6" borderId="11" xfId="0" applyNumberFormat="1" applyFont="1" applyFill="1" applyBorder="1" applyAlignment="1">
      <alignment horizontal="center" vertical="top"/>
    </xf>
    <xf numFmtId="49" fontId="18" fillId="6" borderId="11" xfId="0" applyNumberFormat="1" applyFont="1" applyFill="1" applyBorder="1" applyAlignment="1">
      <alignment horizontal="left" vertical="top"/>
    </xf>
    <xf numFmtId="174" fontId="18" fillId="6" borderId="11" xfId="0" applyNumberFormat="1" applyFont="1" applyFill="1" applyBorder="1" applyAlignment="1">
      <alignment vertical="top"/>
    </xf>
    <xf numFmtId="49" fontId="26" fillId="0" borderId="11" xfId="0" applyNumberFormat="1" applyFont="1" applyFill="1" applyBorder="1" applyAlignment="1">
      <alignment horizontal="center" vertical="top"/>
    </xf>
    <xf numFmtId="0" fontId="26" fillId="0" borderId="11" xfId="0" applyFont="1" applyFill="1" applyBorder="1" applyAlignment="1">
      <alignment horizontal="left" vertical="top" wrapText="1"/>
    </xf>
    <xf numFmtId="0" fontId="26" fillId="32" borderId="11" xfId="0" applyFont="1" applyFill="1" applyBorder="1" applyAlignment="1">
      <alignment horizontal="left" vertical="top" wrapText="1"/>
    </xf>
    <xf numFmtId="49" fontId="26" fillId="32" borderId="11" xfId="0" applyNumberFormat="1" applyFont="1" applyFill="1" applyBorder="1" applyAlignment="1">
      <alignment horizontal="center" vertical="top"/>
    </xf>
    <xf numFmtId="49" fontId="26" fillId="32" borderId="11" xfId="0" applyNumberFormat="1" applyFont="1" applyFill="1" applyBorder="1" applyAlignment="1">
      <alignment horizontal="left" vertical="top"/>
    </xf>
    <xf numFmtId="174" fontId="26" fillId="32" borderId="11" xfId="0" applyNumberFormat="1" applyFont="1" applyFill="1" applyBorder="1" applyAlignment="1">
      <alignment vertical="top"/>
    </xf>
    <xf numFmtId="49" fontId="18" fillId="0" borderId="11" xfId="0" applyNumberFormat="1" applyFont="1" applyFill="1" applyBorder="1" applyAlignment="1">
      <alignment horizontal="center" vertical="top"/>
    </xf>
    <xf numFmtId="49" fontId="125" fillId="0" borderId="11" xfId="0" applyNumberFormat="1" applyFont="1" applyFill="1" applyBorder="1" applyAlignment="1">
      <alignment horizontal="center" vertical="top"/>
    </xf>
    <xf numFmtId="49" fontId="18" fillId="32" borderId="11" xfId="0" applyNumberFormat="1" applyFont="1" applyFill="1" applyBorder="1" applyAlignment="1">
      <alignment horizontal="left" vertical="top" wrapText="1"/>
    </xf>
    <xf numFmtId="49" fontId="18" fillId="0" borderId="11" xfId="0" applyNumberFormat="1" applyFont="1" applyFill="1" applyBorder="1" applyAlignment="1">
      <alignment horizontal="left" vertical="top" wrapText="1"/>
    </xf>
    <xf numFmtId="174" fontId="18" fillId="32" borderId="11" xfId="0" applyNumberFormat="1" applyFont="1" applyFill="1" applyBorder="1" applyAlignment="1">
      <alignment vertical="top"/>
    </xf>
    <xf numFmtId="49" fontId="18" fillId="32" borderId="11" xfId="0" applyNumberFormat="1" applyFont="1" applyFill="1" applyBorder="1" applyAlignment="1">
      <alignment horizontal="center" vertical="top" wrapText="1"/>
    </xf>
    <xf numFmtId="0" fontId="126" fillId="32" borderId="0" xfId="0" applyFont="1" applyFill="1" applyAlignment="1">
      <alignment/>
    </xf>
    <xf numFmtId="49" fontId="20" fillId="0" borderId="11" xfId="0" applyNumberFormat="1" applyFont="1" applyFill="1" applyBorder="1" applyAlignment="1">
      <alignment horizontal="center" vertical="top"/>
    </xf>
    <xf numFmtId="49" fontId="18" fillId="32" borderId="11" xfId="0" applyNumberFormat="1" applyFont="1" applyFill="1" applyBorder="1" applyAlignment="1">
      <alignment horizontal="center" vertical="top"/>
    </xf>
    <xf numFmtId="174" fontId="18" fillId="32" borderId="11" xfId="0" applyNumberFormat="1" applyFont="1" applyFill="1" applyBorder="1" applyAlignment="1">
      <alignment horizontal="right" vertical="top"/>
    </xf>
    <xf numFmtId="49" fontId="26" fillId="32" borderId="11" xfId="0" applyNumberFormat="1" applyFont="1" applyFill="1" applyBorder="1" applyAlignment="1">
      <alignment horizontal="center" vertical="top" wrapText="1"/>
    </xf>
    <xf numFmtId="49" fontId="26" fillId="0" borderId="11" xfId="0" applyNumberFormat="1" applyFont="1" applyFill="1" applyBorder="1" applyAlignment="1">
      <alignment horizontal="left" vertical="top" wrapText="1"/>
    </xf>
    <xf numFmtId="174" fontId="26" fillId="32" borderId="11" xfId="0" applyNumberFormat="1" applyFont="1" applyFill="1" applyBorder="1" applyAlignment="1">
      <alignment horizontal="right" vertical="top"/>
    </xf>
    <xf numFmtId="0" fontId="126" fillId="0" borderId="0" xfId="0" applyFont="1" applyFill="1" applyAlignment="1">
      <alignment/>
    </xf>
    <xf numFmtId="0" fontId="126" fillId="0" borderId="0" xfId="0" applyFont="1" applyAlignment="1">
      <alignment/>
    </xf>
    <xf numFmtId="174" fontId="19" fillId="6" borderId="11" xfId="0" applyNumberFormat="1" applyFont="1" applyFill="1" applyBorder="1" applyAlignment="1">
      <alignment horizontal="right" vertical="top"/>
    </xf>
    <xf numFmtId="174" fontId="18" fillId="6" borderId="11" xfId="0" applyNumberFormat="1" applyFont="1" applyFill="1" applyBorder="1" applyAlignment="1">
      <alignment horizontal="right" vertical="top"/>
    </xf>
    <xf numFmtId="49" fontId="26" fillId="0" borderId="13" xfId="0" applyNumberFormat="1" applyFont="1" applyFill="1" applyBorder="1" applyAlignment="1">
      <alignment horizontal="center" vertical="top"/>
    </xf>
    <xf numFmtId="49" fontId="26" fillId="0" borderId="13" xfId="0" applyNumberFormat="1" applyFont="1" applyFill="1" applyBorder="1" applyAlignment="1">
      <alignment horizontal="left" vertical="top"/>
    </xf>
    <xf numFmtId="174" fontId="26" fillId="32" borderId="13" xfId="0" applyNumberFormat="1" applyFont="1" applyFill="1" applyBorder="1" applyAlignment="1">
      <alignment horizontal="right" vertical="top"/>
    </xf>
    <xf numFmtId="174" fontId="120" fillId="0" borderId="0" xfId="0" applyNumberFormat="1" applyFont="1" applyFill="1" applyAlignment="1">
      <alignment/>
    </xf>
    <xf numFmtId="49" fontId="18" fillId="0" borderId="11" xfId="0" applyNumberFormat="1" applyFont="1" applyFill="1" applyBorder="1" applyAlignment="1">
      <alignment horizontal="center" vertical="top" wrapText="1"/>
    </xf>
    <xf numFmtId="49" fontId="18" fillId="0" borderId="11" xfId="0" applyNumberFormat="1" applyFont="1" applyFill="1" applyBorder="1" applyAlignment="1">
      <alignment horizontal="left" vertical="top"/>
    </xf>
    <xf numFmtId="174" fontId="18" fillId="0" borderId="11" xfId="0" applyNumberFormat="1" applyFont="1" applyFill="1" applyBorder="1" applyAlignment="1">
      <alignment horizontal="right" vertical="top"/>
    </xf>
    <xf numFmtId="0" fontId="18" fillId="0" borderId="14" xfId="0" applyFont="1" applyFill="1" applyBorder="1" applyAlignment="1">
      <alignment horizontal="left" vertical="top" wrapText="1"/>
    </xf>
    <xf numFmtId="49" fontId="26" fillId="0" borderId="11" xfId="0" applyNumberFormat="1" applyFont="1" applyFill="1" applyBorder="1" applyAlignment="1">
      <alignment horizontal="left" vertical="top"/>
    </xf>
    <xf numFmtId="174" fontId="26" fillId="0" borderId="11" xfId="0" applyNumberFormat="1" applyFont="1" applyFill="1" applyBorder="1" applyAlignment="1">
      <alignment horizontal="right" vertical="top"/>
    </xf>
    <xf numFmtId="0" fontId="18" fillId="32" borderId="11" xfId="0" applyFont="1" applyFill="1" applyBorder="1" applyAlignment="1">
      <alignment horizontal="left" vertical="top" wrapText="1"/>
    </xf>
    <xf numFmtId="49" fontId="27" fillId="0" borderId="11" xfId="0" applyNumberFormat="1" applyFont="1" applyFill="1" applyBorder="1" applyAlignment="1">
      <alignment horizontal="center" vertical="top"/>
    </xf>
    <xf numFmtId="2" fontId="26" fillId="32" borderId="11" xfId="0" applyNumberFormat="1" applyFont="1" applyFill="1" applyBorder="1" applyAlignment="1">
      <alignment horizontal="center" vertical="top" wrapText="1"/>
    </xf>
    <xf numFmtId="2" fontId="26" fillId="0" borderId="11" xfId="0" applyNumberFormat="1" applyFont="1" applyFill="1" applyBorder="1" applyAlignment="1">
      <alignment horizontal="left" vertical="top"/>
    </xf>
    <xf numFmtId="49" fontId="18" fillId="6" borderId="11" xfId="0" applyNumberFormat="1" applyFont="1" applyFill="1" applyBorder="1" applyAlignment="1">
      <alignment horizontal="center" vertical="top" wrapText="1"/>
    </xf>
    <xf numFmtId="49" fontId="18" fillId="6" borderId="11" xfId="0" applyNumberFormat="1" applyFont="1" applyFill="1" applyBorder="1" applyAlignment="1">
      <alignment horizontal="left" vertical="top" wrapText="1"/>
    </xf>
    <xf numFmtId="174" fontId="20" fillId="6" borderId="11" xfId="0" applyNumberFormat="1" applyFont="1" applyFill="1" applyBorder="1" applyAlignment="1">
      <alignment horizontal="right" vertical="top"/>
    </xf>
    <xf numFmtId="0" fontId="25" fillId="0" borderId="0" xfId="0" applyFont="1" applyFill="1" applyAlignment="1">
      <alignment/>
    </xf>
    <xf numFmtId="174" fontId="27" fillId="32" borderId="11" xfId="0" applyNumberFormat="1" applyFont="1" applyFill="1" applyBorder="1" applyAlignment="1">
      <alignment horizontal="right" vertical="top"/>
    </xf>
    <xf numFmtId="0" fontId="28" fillId="0" borderId="0" xfId="0" applyFont="1" applyFill="1" applyAlignment="1">
      <alignment/>
    </xf>
    <xf numFmtId="49" fontId="18" fillId="0" borderId="11" xfId="0" applyNumberFormat="1" applyFont="1" applyFill="1" applyBorder="1" applyAlignment="1">
      <alignment horizontal="right" vertical="top"/>
    </xf>
    <xf numFmtId="0" fontId="127" fillId="6" borderId="11" xfId="0" applyFont="1" applyFill="1" applyBorder="1" applyAlignment="1">
      <alignment vertical="top"/>
    </xf>
    <xf numFmtId="0" fontId="127" fillId="6" borderId="11" xfId="0" applyFont="1" applyFill="1" applyBorder="1" applyAlignment="1">
      <alignment horizontal="left" vertical="top"/>
    </xf>
    <xf numFmtId="174" fontId="127" fillId="6" borderId="11" xfId="0" applyNumberFormat="1" applyFont="1" applyFill="1" applyBorder="1" applyAlignment="1">
      <alignment vertical="top"/>
    </xf>
    <xf numFmtId="0" fontId="121" fillId="32" borderId="0" xfId="0" applyFont="1" applyFill="1" applyAlignment="1">
      <alignment/>
    </xf>
    <xf numFmtId="174" fontId="128" fillId="6" borderId="11" xfId="0" applyNumberFormat="1" applyFont="1" applyFill="1" applyBorder="1" applyAlignment="1">
      <alignment vertical="top"/>
    </xf>
    <xf numFmtId="49" fontId="128" fillId="0" borderId="11" xfId="0" applyNumberFormat="1" applyFont="1" applyFill="1" applyBorder="1" applyAlignment="1">
      <alignment vertical="top"/>
    </xf>
    <xf numFmtId="0" fontId="128" fillId="0" borderId="11" xfId="0" applyFont="1" applyFill="1" applyBorder="1" applyAlignment="1">
      <alignment vertical="top"/>
    </xf>
    <xf numFmtId="49" fontId="128" fillId="0" borderId="11" xfId="0" applyNumberFormat="1" applyFont="1" applyBorder="1" applyAlignment="1">
      <alignment vertical="top"/>
    </xf>
    <xf numFmtId="0" fontId="128" fillId="0" borderId="11" xfId="0" applyFont="1" applyFill="1" applyBorder="1" applyAlignment="1">
      <alignment vertical="top" wrapText="1"/>
    </xf>
    <xf numFmtId="0" fontId="128" fillId="0" borderId="11" xfId="0" applyFont="1" applyFill="1" applyBorder="1" applyAlignment="1">
      <alignment horizontal="left" vertical="top"/>
    </xf>
    <xf numFmtId="174" fontId="128" fillId="32" borderId="11" xfId="0" applyNumberFormat="1" applyFont="1" applyFill="1" applyBorder="1" applyAlignment="1">
      <alignment vertical="top"/>
    </xf>
    <xf numFmtId="49" fontId="128" fillId="0" borderId="11" xfId="0" applyNumberFormat="1" applyFont="1" applyFill="1" applyBorder="1" applyAlignment="1">
      <alignment vertical="top" wrapText="1"/>
    </xf>
    <xf numFmtId="2" fontId="120" fillId="0" borderId="0" xfId="0" applyNumberFormat="1" applyFont="1" applyFill="1" applyAlignment="1">
      <alignment/>
    </xf>
    <xf numFmtId="0" fontId="18" fillId="0" borderId="11" xfId="0" applyFont="1" applyFill="1" applyBorder="1" applyAlignment="1">
      <alignment vertical="top" wrapText="1"/>
    </xf>
    <xf numFmtId="0" fontId="128" fillId="0" borderId="11" xfId="0" applyFont="1" applyFill="1" applyBorder="1" applyAlignment="1">
      <alignment/>
    </xf>
    <xf numFmtId="49" fontId="128" fillId="0" borderId="11" xfId="0" applyNumberFormat="1" applyFont="1" applyFill="1" applyBorder="1" applyAlignment="1">
      <alignment/>
    </xf>
    <xf numFmtId="49" fontId="128" fillId="0" borderId="11" xfId="0" applyNumberFormat="1" applyFont="1" applyFill="1" applyBorder="1" applyAlignment="1">
      <alignment wrapText="1"/>
    </xf>
    <xf numFmtId="0" fontId="128" fillId="0" borderId="11" xfId="0" applyFont="1" applyFill="1" applyBorder="1" applyAlignment="1">
      <alignment horizontal="left"/>
    </xf>
    <xf numFmtId="174" fontId="128" fillId="32" borderId="11" xfId="0" applyNumberFormat="1" applyFont="1" applyFill="1" applyBorder="1" applyAlignment="1">
      <alignment/>
    </xf>
    <xf numFmtId="0" fontId="128" fillId="0" borderId="11" xfId="0" applyFont="1" applyFill="1" applyBorder="1" applyAlignment="1">
      <alignment horizontal="left" vertical="top" wrapText="1"/>
    </xf>
    <xf numFmtId="0" fontId="128" fillId="0" borderId="11" xfId="0" applyFont="1" applyFill="1" applyBorder="1" applyAlignment="1">
      <alignment/>
    </xf>
    <xf numFmtId="49" fontId="128" fillId="0" borderId="11" xfId="0" applyNumberFormat="1" applyFont="1" applyFill="1" applyBorder="1" applyAlignment="1">
      <alignment/>
    </xf>
    <xf numFmtId="2" fontId="128" fillId="0" borderId="0" xfId="0" applyNumberFormat="1" applyFont="1" applyFill="1" applyBorder="1" applyAlignment="1">
      <alignment vertical="top"/>
    </xf>
    <xf numFmtId="0" fontId="128" fillId="0" borderId="11" xfId="0" applyFont="1" applyFill="1" applyBorder="1" applyAlignment="1">
      <alignment horizontal="center" vertical="top"/>
    </xf>
    <xf numFmtId="49" fontId="128" fillId="0" borderId="11" xfId="0" applyNumberFormat="1" applyFont="1" applyFill="1" applyBorder="1" applyAlignment="1">
      <alignment horizontal="center" vertical="top"/>
    </xf>
    <xf numFmtId="49" fontId="128" fillId="0" borderId="11" xfId="0" applyNumberFormat="1" applyFont="1" applyFill="1" applyBorder="1" applyAlignment="1">
      <alignment horizontal="center" vertical="top" wrapText="1"/>
    </xf>
    <xf numFmtId="0" fontId="18" fillId="0" borderId="11" xfId="0" applyFont="1" applyFill="1" applyBorder="1" applyAlignment="1">
      <alignment horizontal="center" vertical="top"/>
    </xf>
    <xf numFmtId="0" fontId="18" fillId="0" borderId="11" xfId="0" applyFont="1" applyFill="1" applyBorder="1" applyAlignment="1">
      <alignment horizontal="left" vertical="top"/>
    </xf>
    <xf numFmtId="0" fontId="0" fillId="0" borderId="0" xfId="0" applyFill="1" applyAlignment="1">
      <alignment horizontal="left" vertical="top" wrapText="1"/>
    </xf>
    <xf numFmtId="0" fontId="0" fillId="0" borderId="0" xfId="0" applyBorder="1" applyAlignment="1">
      <alignment vertical="center" wrapText="1"/>
    </xf>
    <xf numFmtId="0" fontId="24" fillId="0" borderId="0" xfId="0" applyFont="1" applyFill="1" applyAlignment="1">
      <alignment vertical="center" wrapText="1"/>
    </xf>
    <xf numFmtId="174" fontId="127" fillId="6" borderId="11" xfId="0" applyNumberFormat="1" applyFont="1" applyFill="1" applyBorder="1" applyAlignment="1">
      <alignment horizontal="right" vertical="top"/>
    </xf>
    <xf numFmtId="174" fontId="128" fillId="6" borderId="11" xfId="0" applyNumberFormat="1" applyFont="1" applyFill="1" applyBorder="1" applyAlignment="1">
      <alignment horizontal="right" vertical="top"/>
    </xf>
    <xf numFmtId="174" fontId="128" fillId="32" borderId="11" xfId="0" applyNumberFormat="1" applyFont="1" applyFill="1" applyBorder="1" applyAlignment="1">
      <alignment horizontal="right" vertical="top"/>
    </xf>
    <xf numFmtId="174" fontId="128" fillId="32" borderId="11" xfId="0" applyNumberFormat="1" applyFont="1" applyFill="1" applyBorder="1" applyAlignment="1">
      <alignment horizontal="right"/>
    </xf>
    <xf numFmtId="1" fontId="18" fillId="0" borderId="11" xfId="0" applyNumberFormat="1" applyFont="1" applyFill="1" applyBorder="1" applyAlignment="1">
      <alignment horizontal="center" vertical="center" wrapText="1"/>
    </xf>
    <xf numFmtId="1" fontId="26" fillId="0" borderId="11" xfId="0" applyNumberFormat="1" applyFont="1" applyFill="1" applyBorder="1" applyAlignment="1">
      <alignment horizontal="center" vertical="top"/>
    </xf>
    <xf numFmtId="1" fontId="18" fillId="0" borderId="11" xfId="0" applyNumberFormat="1" applyFont="1" applyFill="1" applyBorder="1" applyAlignment="1">
      <alignment horizontal="center" vertical="top" wrapText="1"/>
    </xf>
    <xf numFmtId="1" fontId="120" fillId="0" borderId="0" xfId="0" applyNumberFormat="1" applyFont="1" applyFill="1" applyAlignment="1">
      <alignment horizontal="center"/>
    </xf>
    <xf numFmtId="1" fontId="120" fillId="0" borderId="0" xfId="0" applyNumberFormat="1" applyFont="1" applyAlignment="1">
      <alignment horizontal="center"/>
    </xf>
    <xf numFmtId="174" fontId="19" fillId="0" borderId="11" xfId="0" applyNumberFormat="1" applyFont="1" applyFill="1" applyBorder="1" applyAlignment="1">
      <alignment horizontal="center" vertical="top"/>
    </xf>
    <xf numFmtId="0" fontId="0" fillId="0" borderId="0" xfId="0" applyFill="1" applyAlignment="1">
      <alignment horizontal="center"/>
    </xf>
    <xf numFmtId="180" fontId="0" fillId="0" borderId="0" xfId="54" applyNumberFormat="1">
      <alignment/>
      <protection/>
    </xf>
    <xf numFmtId="182" fontId="72" fillId="33" borderId="0" xfId="54" applyNumberFormat="1" applyFont="1" applyFill="1" applyBorder="1" applyAlignment="1">
      <alignment horizontal="center"/>
      <protection/>
    </xf>
    <xf numFmtId="182" fontId="72" fillId="35" borderId="0" xfId="54" applyNumberFormat="1" applyFont="1" applyFill="1" applyBorder="1" applyAlignment="1">
      <alignment horizontal="center"/>
      <protection/>
    </xf>
    <xf numFmtId="0" fontId="129" fillId="0" borderId="0" xfId="54" applyFont="1">
      <alignment/>
      <protection/>
    </xf>
    <xf numFmtId="0" fontId="18" fillId="0" borderId="15" xfId="0" applyFont="1" applyFill="1" applyBorder="1" applyAlignment="1">
      <alignment horizontal="left" vertical="top" wrapText="1"/>
    </xf>
    <xf numFmtId="0" fontId="128" fillId="0" borderId="11" xfId="0" applyFont="1" applyFill="1" applyBorder="1" applyAlignment="1">
      <alignment vertical="top"/>
    </xf>
    <xf numFmtId="49" fontId="26" fillId="32" borderId="11" xfId="0" applyNumberFormat="1" applyFont="1" applyFill="1" applyBorder="1" applyAlignment="1">
      <alignment horizontal="center" vertical="top"/>
    </xf>
    <xf numFmtId="0" fontId="26" fillId="32" borderId="11" xfId="0" applyFont="1" applyFill="1" applyBorder="1" applyAlignment="1">
      <alignment horizontal="left" vertical="top" wrapText="1"/>
    </xf>
    <xf numFmtId="0" fontId="18" fillId="32" borderId="13" xfId="0" applyFont="1" applyFill="1" applyBorder="1" applyAlignment="1">
      <alignment horizontal="left" vertical="top" wrapText="1"/>
    </xf>
    <xf numFmtId="0" fontId="26" fillId="32" borderId="16" xfId="0" applyFont="1" applyFill="1" applyBorder="1" applyAlignment="1">
      <alignment horizontal="left" vertical="top" wrapText="1"/>
    </xf>
    <xf numFmtId="49" fontId="18" fillId="32" borderId="11" xfId="0" applyNumberFormat="1" applyFont="1" applyFill="1" applyBorder="1" applyAlignment="1">
      <alignment horizontal="right" vertical="top"/>
    </xf>
    <xf numFmtId="0" fontId="128" fillId="0" borderId="0" xfId="0" applyFont="1" applyFill="1" applyAlignment="1">
      <alignment/>
    </xf>
    <xf numFmtId="0" fontId="128" fillId="0" borderId="0" xfId="0" applyFont="1" applyAlignment="1">
      <alignment/>
    </xf>
    <xf numFmtId="0" fontId="128" fillId="0" borderId="15" xfId="0" applyFont="1" applyBorder="1" applyAlignment="1">
      <alignment horizontal="center" vertical="top"/>
    </xf>
    <xf numFmtId="0" fontId="128" fillId="0" borderId="15" xfId="0" applyFont="1" applyBorder="1" applyAlignment="1">
      <alignment vertical="top"/>
    </xf>
    <xf numFmtId="0" fontId="128" fillId="0" borderId="15" xfId="0" applyFont="1" applyBorder="1" applyAlignment="1">
      <alignment horizontal="left" vertical="top"/>
    </xf>
    <xf numFmtId="0" fontId="128" fillId="0" borderId="16" xfId="0" applyFont="1" applyBorder="1" applyAlignment="1">
      <alignment horizontal="left" vertical="top" wrapText="1"/>
    </xf>
    <xf numFmtId="174" fontId="19" fillId="32" borderId="0" xfId="0" applyNumberFormat="1" applyFont="1" applyFill="1" applyBorder="1" applyAlignment="1">
      <alignment horizontal="center" vertical="top"/>
    </xf>
    <xf numFmtId="49" fontId="18" fillId="32" borderId="11" xfId="0" applyNumberFormat="1" applyFont="1" applyFill="1" applyBorder="1" applyAlignment="1">
      <alignment horizontal="right" vertical="top" wrapText="1"/>
    </xf>
    <xf numFmtId="49" fontId="128" fillId="0" borderId="11" xfId="0" applyNumberFormat="1" applyFont="1" applyFill="1" applyBorder="1" applyAlignment="1">
      <alignment vertical="top"/>
    </xf>
    <xf numFmtId="0" fontId="128" fillId="0" borderId="11" xfId="0" applyFont="1" applyFill="1" applyBorder="1" applyAlignment="1">
      <alignment vertical="top"/>
    </xf>
    <xf numFmtId="0" fontId="18" fillId="32" borderId="16" xfId="0" applyFont="1" applyFill="1" applyBorder="1" applyAlignment="1">
      <alignment horizontal="left" vertical="top" wrapText="1"/>
    </xf>
    <xf numFmtId="0" fontId="120" fillId="32" borderId="0" xfId="0" applyFont="1" applyFill="1" applyAlignment="1">
      <alignment/>
    </xf>
    <xf numFmtId="49" fontId="26" fillId="32" borderId="16" xfId="0" applyNumberFormat="1" applyFont="1" applyFill="1" applyBorder="1" applyAlignment="1">
      <alignment horizontal="center" vertical="top"/>
    </xf>
    <xf numFmtId="49" fontId="26" fillId="32" borderId="11" xfId="0" applyNumberFormat="1" applyFont="1" applyFill="1" applyBorder="1" applyAlignment="1">
      <alignment horizontal="left" vertical="top" wrapText="1"/>
    </xf>
    <xf numFmtId="49" fontId="26" fillId="32" borderId="16" xfId="0" applyNumberFormat="1" applyFont="1" applyFill="1" applyBorder="1" applyAlignment="1">
      <alignment horizontal="center" vertical="top" wrapText="1"/>
    </xf>
    <xf numFmtId="49" fontId="26" fillId="32" borderId="16" xfId="0" applyNumberFormat="1" applyFont="1" applyFill="1" applyBorder="1" applyAlignment="1">
      <alignment horizontal="left" vertical="top" wrapText="1"/>
    </xf>
    <xf numFmtId="174" fontId="26" fillId="32" borderId="16" xfId="0" applyNumberFormat="1" applyFont="1" applyFill="1" applyBorder="1" applyAlignment="1">
      <alignment horizontal="right" vertical="top"/>
    </xf>
    <xf numFmtId="49" fontId="18" fillId="32" borderId="13" xfId="0" applyNumberFormat="1" applyFont="1" applyFill="1" applyBorder="1" applyAlignment="1">
      <alignment horizontal="center" vertical="top"/>
    </xf>
    <xf numFmtId="174" fontId="19" fillId="6" borderId="11" xfId="0" applyNumberFormat="1" applyFont="1" applyFill="1" applyBorder="1" applyAlignment="1">
      <alignment vertical="top"/>
    </xf>
    <xf numFmtId="174" fontId="19" fillId="32" borderId="17" xfId="0" applyNumberFormat="1" applyFont="1" applyFill="1" applyBorder="1" applyAlignment="1">
      <alignment horizontal="center" vertical="top"/>
    </xf>
    <xf numFmtId="174" fontId="18" fillId="32" borderId="11" xfId="0" applyNumberFormat="1" applyFont="1" applyFill="1" applyBorder="1" applyAlignment="1">
      <alignment/>
    </xf>
    <xf numFmtId="4" fontId="109" fillId="0" borderId="0" xfId="54" applyNumberFormat="1" applyFont="1">
      <alignment/>
      <protection/>
    </xf>
    <xf numFmtId="4" fontId="99" fillId="0" borderId="0" xfId="54" applyNumberFormat="1" applyFont="1" applyAlignment="1">
      <alignment vertical="center"/>
      <protection/>
    </xf>
    <xf numFmtId="4" fontId="5" fillId="0" borderId="0" xfId="54" applyNumberFormat="1" applyFont="1" applyFill="1" applyBorder="1" applyAlignment="1">
      <alignment/>
      <protection/>
    </xf>
    <xf numFmtId="4" fontId="0" fillId="0" borderId="17" xfId="54" applyNumberFormat="1" applyBorder="1" applyAlignment="1">
      <alignment/>
      <protection/>
    </xf>
    <xf numFmtId="4" fontId="0" fillId="0" borderId="0" xfId="54" applyNumberFormat="1" applyBorder="1">
      <alignment/>
      <protection/>
    </xf>
    <xf numFmtId="4" fontId="0" fillId="0" borderId="17" xfId="54" applyNumberFormat="1" applyBorder="1" applyAlignment="1">
      <alignment vertical="center"/>
      <protection/>
    </xf>
    <xf numFmtId="4" fontId="99" fillId="0" borderId="0" xfId="54" applyNumberFormat="1" applyFont="1">
      <alignment/>
      <protection/>
    </xf>
    <xf numFmtId="174" fontId="99" fillId="0" borderId="0" xfId="54" applyNumberFormat="1" applyFont="1">
      <alignment/>
      <protection/>
    </xf>
    <xf numFmtId="0" fontId="99" fillId="0" borderId="0" xfId="54" applyFont="1">
      <alignment/>
      <protection/>
    </xf>
    <xf numFmtId="0" fontId="113" fillId="0" borderId="0" xfId="54" applyFont="1" applyFill="1">
      <alignment/>
      <protection/>
    </xf>
    <xf numFmtId="0" fontId="115" fillId="0" borderId="0" xfId="54" applyFont="1" applyFill="1">
      <alignment/>
      <protection/>
    </xf>
    <xf numFmtId="182" fontId="115" fillId="0" borderId="0" xfId="54" applyNumberFormat="1" applyFont="1" applyFill="1" applyAlignment="1">
      <alignment horizontal="center"/>
      <protection/>
    </xf>
    <xf numFmtId="182" fontId="118" fillId="0" borderId="0" xfId="54" applyNumberFormat="1" applyFont="1" applyFill="1" applyAlignment="1">
      <alignment horizontal="center"/>
      <protection/>
    </xf>
    <xf numFmtId="0" fontId="109" fillId="0" borderId="0" xfId="54" applyFont="1" applyFill="1" applyBorder="1" applyAlignment="1">
      <alignment horizontal="center" vertical="center"/>
      <protection/>
    </xf>
    <xf numFmtId="182" fontId="10" fillId="0" borderId="0" xfId="54" applyNumberFormat="1" applyFont="1" applyFill="1" applyBorder="1" applyAlignment="1">
      <alignment horizontal="center" vertical="center" wrapText="1"/>
      <protection/>
    </xf>
    <xf numFmtId="0" fontId="115" fillId="0" borderId="0" xfId="54" applyFont="1" applyFill="1" applyBorder="1">
      <alignment/>
      <protection/>
    </xf>
    <xf numFmtId="0" fontId="0" fillId="0" borderId="12" xfId="54" applyFont="1" applyFill="1" applyBorder="1">
      <alignment/>
      <protection/>
    </xf>
    <xf numFmtId="182" fontId="6" fillId="0" borderId="0" xfId="54" applyNumberFormat="1" applyFont="1" applyFill="1" applyBorder="1" applyAlignment="1">
      <alignment horizontal="center" vertical="center"/>
      <protection/>
    </xf>
    <xf numFmtId="49" fontId="26" fillId="32" borderId="11" xfId="0" applyNumberFormat="1" applyFont="1" applyFill="1" applyBorder="1" applyAlignment="1">
      <alignment horizontal="center" vertical="top"/>
    </xf>
    <xf numFmtId="49" fontId="18" fillId="32" borderId="13" xfId="0" applyNumberFormat="1" applyFont="1" applyFill="1" applyBorder="1" applyAlignment="1">
      <alignment horizontal="center" vertical="top"/>
    </xf>
    <xf numFmtId="49" fontId="18" fillId="32" borderId="16" xfId="0" applyNumberFormat="1" applyFont="1" applyFill="1" applyBorder="1" applyAlignment="1">
      <alignment horizontal="center" vertical="top"/>
    </xf>
    <xf numFmtId="182" fontId="72" fillId="0" borderId="0" xfId="54" applyNumberFormat="1" applyFont="1" applyFill="1" applyBorder="1" applyAlignment="1">
      <alignment horizontal="center"/>
      <protection/>
    </xf>
    <xf numFmtId="49" fontId="26" fillId="0" borderId="11" xfId="0" applyNumberFormat="1" applyFont="1" applyFill="1" applyBorder="1" applyAlignment="1">
      <alignment horizontal="left" vertical="center" wrapText="1"/>
    </xf>
    <xf numFmtId="0" fontId="3" fillId="0" borderId="0" xfId="54" applyFont="1" applyFill="1" applyAlignment="1">
      <alignment horizontal="center"/>
      <protection/>
    </xf>
    <xf numFmtId="0" fontId="7" fillId="0" borderId="0" xfId="54" applyFont="1">
      <alignment/>
      <protection/>
    </xf>
    <xf numFmtId="0" fontId="29" fillId="0" borderId="0" xfId="54" applyFont="1" applyAlignment="1">
      <alignment horizontal="center" vertical="center"/>
      <protection/>
    </xf>
    <xf numFmtId="182" fontId="130" fillId="32" borderId="11" xfId="54" applyNumberFormat="1" applyFont="1" applyFill="1" applyBorder="1" applyAlignment="1">
      <alignment horizontal="center" vertical="center" wrapText="1"/>
      <protection/>
    </xf>
    <xf numFmtId="0" fontId="99" fillId="0" borderId="0" xfId="54" applyFont="1">
      <alignment/>
      <protection/>
    </xf>
    <xf numFmtId="182" fontId="29" fillId="0" borderId="0" xfId="54" applyNumberFormat="1" applyFont="1" applyAlignment="1">
      <alignment horizontal="center" vertical="center"/>
      <protection/>
    </xf>
    <xf numFmtId="0" fontId="30" fillId="0" borderId="0" xfId="54" applyFont="1" applyAlignment="1">
      <alignment horizontal="center" vertical="center"/>
      <protection/>
    </xf>
    <xf numFmtId="182" fontId="29" fillId="35" borderId="0" xfId="54" applyNumberFormat="1" applyFont="1" applyFill="1" applyAlignment="1">
      <alignment horizontal="center" vertical="center"/>
      <protection/>
    </xf>
    <xf numFmtId="0" fontId="30" fillId="35" borderId="0" xfId="54" applyFont="1" applyFill="1" applyAlignment="1">
      <alignment horizontal="center" vertical="center"/>
      <protection/>
    </xf>
    <xf numFmtId="0" fontId="29" fillId="35" borderId="0" xfId="54" applyFont="1" applyFill="1" applyAlignment="1">
      <alignment horizontal="center" vertical="center"/>
      <protection/>
    </xf>
    <xf numFmtId="0" fontId="24" fillId="0" borderId="0" xfId="0" applyFont="1" applyFill="1" applyAlignment="1">
      <alignment horizontal="left" vertical="center" wrapText="1"/>
    </xf>
    <xf numFmtId="0" fontId="13" fillId="0" borderId="0" xfId="54" applyFont="1" applyFill="1">
      <alignment/>
      <protection/>
    </xf>
    <xf numFmtId="0" fontId="2" fillId="0" borderId="0" xfId="54" applyFont="1" applyFill="1" applyBorder="1" applyAlignment="1">
      <alignment horizontal="center" vertical="center" wrapText="1"/>
      <protection/>
    </xf>
    <xf numFmtId="0" fontId="109" fillId="0" borderId="0" xfId="54" applyFont="1" applyFill="1" applyBorder="1" applyAlignment="1">
      <alignment horizontal="center" vertical="center" wrapText="1"/>
      <protection/>
    </xf>
    <xf numFmtId="174" fontId="131" fillId="0" borderId="0" xfId="54" applyNumberFormat="1" applyFont="1" applyFill="1" applyBorder="1" applyAlignment="1">
      <alignment horizontal="center" vertical="center"/>
      <protection/>
    </xf>
    <xf numFmtId="0" fontId="8" fillId="0" borderId="0" xfId="54" applyFont="1" applyBorder="1" applyAlignment="1">
      <alignment horizontal="center" vertical="center" wrapText="1"/>
      <protection/>
    </xf>
    <xf numFmtId="14" fontId="8" fillId="0" borderId="0" xfId="54" applyNumberFormat="1" applyFont="1" applyBorder="1" applyAlignment="1">
      <alignment horizontal="center" vertical="center" wrapText="1"/>
      <protection/>
    </xf>
    <xf numFmtId="0" fontId="31" fillId="0" borderId="11" xfId="54" applyFont="1" applyBorder="1" applyAlignment="1">
      <alignment horizontal="center" vertical="center" wrapText="1"/>
      <protection/>
    </xf>
    <xf numFmtId="0" fontId="33" fillId="0" borderId="0" xfId="54" applyFont="1">
      <alignment/>
      <protection/>
    </xf>
    <xf numFmtId="0" fontId="119" fillId="0" borderId="0" xfId="54" applyFont="1">
      <alignment/>
      <protection/>
    </xf>
    <xf numFmtId="0" fontId="34" fillId="0" borderId="11" xfId="54" applyFont="1" applyBorder="1" applyAlignment="1">
      <alignment horizontal="center" vertical="center" wrapText="1"/>
      <protection/>
    </xf>
    <xf numFmtId="14" fontId="34" fillId="0" borderId="11" xfId="54" applyNumberFormat="1" applyFont="1" applyBorder="1" applyAlignment="1">
      <alignment horizontal="center" vertical="center" wrapText="1"/>
      <protection/>
    </xf>
    <xf numFmtId="0" fontId="33" fillId="0" borderId="0" xfId="54" applyFont="1" applyAlignment="1">
      <alignment vertical="center"/>
      <protection/>
    </xf>
    <xf numFmtId="0" fontId="75" fillId="0" borderId="0" xfId="54" applyFont="1" applyFill="1">
      <alignment/>
      <protection/>
    </xf>
    <xf numFmtId="182" fontId="4" fillId="0" borderId="0" xfId="54" applyNumberFormat="1" applyFont="1" applyFill="1" applyBorder="1" applyAlignment="1">
      <alignment vertical="center"/>
      <protection/>
    </xf>
    <xf numFmtId="182" fontId="75" fillId="0" borderId="0" xfId="54" applyNumberFormat="1" applyFont="1" applyFill="1" applyBorder="1">
      <alignment/>
      <protection/>
    </xf>
    <xf numFmtId="174" fontId="4" fillId="0" borderId="0" xfId="54" applyNumberFormat="1" applyFont="1" applyFill="1" applyBorder="1" applyAlignment="1">
      <alignment horizontal="center" vertical="center"/>
      <protection/>
    </xf>
    <xf numFmtId="0" fontId="17" fillId="0" borderId="11" xfId="54" applyFont="1" applyFill="1" applyBorder="1" applyAlignment="1">
      <alignment horizontal="center" vertical="center" wrapText="1"/>
      <protection/>
    </xf>
    <xf numFmtId="0" fontId="132" fillId="0" borderId="11" xfId="54" applyFont="1" applyBorder="1" applyAlignment="1">
      <alignment horizontal="center" vertical="center" wrapText="1"/>
      <protection/>
    </xf>
    <xf numFmtId="49" fontId="17" fillId="0" borderId="11" xfId="54" applyNumberFormat="1" applyFont="1" applyFill="1" applyBorder="1" applyAlignment="1">
      <alignment vertical="top"/>
      <protection/>
    </xf>
    <xf numFmtId="174" fontId="17" fillId="32" borderId="11" xfId="54" applyNumberFormat="1" applyFont="1" applyFill="1" applyBorder="1" applyAlignment="1">
      <alignment vertical="top" wrapText="1"/>
      <protection/>
    </xf>
    <xf numFmtId="0" fontId="17" fillId="32" borderId="16" xfId="54" applyFont="1" applyFill="1" applyBorder="1" applyAlignment="1">
      <alignment horizontal="center" vertical="top"/>
      <protection/>
    </xf>
    <xf numFmtId="3" fontId="16" fillId="32" borderId="11" xfId="54" applyNumberFormat="1" applyFont="1" applyFill="1" applyBorder="1" applyAlignment="1">
      <alignment horizontal="center" vertical="top"/>
      <protection/>
    </xf>
    <xf numFmtId="174" fontId="17" fillId="32" borderId="11" xfId="54" applyNumberFormat="1" applyFont="1" applyFill="1" applyBorder="1" applyAlignment="1">
      <alignment horizontal="center" vertical="top"/>
      <protection/>
    </xf>
    <xf numFmtId="0" fontId="133" fillId="0" borderId="0" xfId="0" applyFont="1" applyAlignment="1">
      <alignment wrapText="1"/>
    </xf>
    <xf numFmtId="0" fontId="17" fillId="32" borderId="16" xfId="54" applyFont="1" applyFill="1" applyBorder="1" applyAlignment="1">
      <alignment vertical="top" wrapText="1"/>
      <protection/>
    </xf>
    <xf numFmtId="3" fontId="16" fillId="32" borderId="16" xfId="54" applyNumberFormat="1" applyFont="1" applyFill="1" applyBorder="1" applyAlignment="1">
      <alignment horizontal="center" vertical="top"/>
      <protection/>
    </xf>
    <xf numFmtId="174" fontId="17" fillId="32" borderId="16" xfId="54" applyNumberFormat="1" applyFont="1" applyFill="1" applyBorder="1" applyAlignment="1">
      <alignment horizontal="center" vertical="top"/>
      <protection/>
    </xf>
    <xf numFmtId="0" fontId="17" fillId="32" borderId="11" xfId="54" applyFont="1" applyFill="1" applyBorder="1" applyAlignment="1">
      <alignment horizontal="center" vertical="top"/>
      <protection/>
    </xf>
    <xf numFmtId="0" fontId="17" fillId="32" borderId="11" xfId="54" applyFont="1" applyFill="1" applyBorder="1" applyAlignment="1">
      <alignment vertical="top" wrapText="1"/>
      <protection/>
    </xf>
    <xf numFmtId="0" fontId="17" fillId="32" borderId="11" xfId="54" applyFont="1" applyFill="1" applyBorder="1" applyAlignment="1">
      <alignment horizontal="center" vertical="justify"/>
      <protection/>
    </xf>
    <xf numFmtId="174" fontId="16" fillId="32" borderId="11" xfId="54" applyNumberFormat="1" applyFont="1" applyFill="1" applyBorder="1" applyAlignment="1">
      <alignment horizontal="center" vertical="top"/>
      <protection/>
    </xf>
    <xf numFmtId="0" fontId="133" fillId="0" borderId="11" xfId="0" applyFont="1" applyBorder="1" applyAlignment="1">
      <alignment wrapText="1"/>
    </xf>
    <xf numFmtId="0" fontId="16" fillId="32" borderId="11" xfId="54" applyFont="1" applyFill="1" applyBorder="1" applyAlignment="1">
      <alignment horizontal="center" vertical="center" wrapText="1"/>
      <protection/>
    </xf>
    <xf numFmtId="0" fontId="16" fillId="32" borderId="11" xfId="54" applyFont="1" applyFill="1" applyBorder="1" applyAlignment="1">
      <alignment horizontal="right" vertical="center" wrapText="1"/>
      <protection/>
    </xf>
    <xf numFmtId="0" fontId="16" fillId="32" borderId="11" xfId="54" applyFont="1" applyFill="1" applyBorder="1" applyAlignment="1">
      <alignment horizontal="left" vertical="center" wrapText="1"/>
      <protection/>
    </xf>
    <xf numFmtId="0" fontId="16" fillId="32" borderId="11" xfId="54" applyFont="1" applyFill="1" applyBorder="1" applyAlignment="1">
      <alignment horizontal="left" vertical="center" wrapText="1" indent="1"/>
      <protection/>
    </xf>
    <xf numFmtId="0" fontId="16" fillId="32" borderId="11" xfId="54" applyFont="1" applyFill="1" applyBorder="1" applyAlignment="1">
      <alignment vertical="center" wrapText="1"/>
      <protection/>
    </xf>
    <xf numFmtId="0" fontId="17" fillId="32" borderId="11" xfId="54" applyFont="1" applyFill="1" applyBorder="1" applyAlignment="1">
      <alignment horizontal="left" vertical="center" wrapText="1"/>
      <protection/>
    </xf>
    <xf numFmtId="0" fontId="17" fillId="32" borderId="11" xfId="54" applyFont="1" applyFill="1" applyBorder="1" applyAlignment="1">
      <alignment horizontal="left" vertical="center" wrapText="1" indent="1"/>
      <protection/>
    </xf>
    <xf numFmtId="0" fontId="17" fillId="32" borderId="11" xfId="54" applyFont="1" applyFill="1" applyBorder="1" applyAlignment="1">
      <alignment vertical="center" wrapText="1"/>
      <protection/>
    </xf>
    <xf numFmtId="0" fontId="17" fillId="32" borderId="18" xfId="54" applyFont="1" applyFill="1" applyBorder="1" applyAlignment="1">
      <alignment vertical="center" wrapText="1"/>
      <protection/>
    </xf>
    <xf numFmtId="0" fontId="16" fillId="32" borderId="13" xfId="54" applyFont="1" applyFill="1" applyBorder="1" applyAlignment="1">
      <alignment horizontal="right" vertical="center" wrapText="1"/>
      <protection/>
    </xf>
    <xf numFmtId="0" fontId="17" fillId="32" borderId="16" xfId="54" applyFont="1" applyFill="1" applyBorder="1" applyAlignment="1">
      <alignment horizontal="left" vertical="center" wrapText="1"/>
      <protection/>
    </xf>
    <xf numFmtId="174" fontId="35" fillId="32" borderId="11" xfId="54" applyNumberFormat="1" applyFont="1" applyFill="1" applyBorder="1" applyAlignment="1">
      <alignment horizontal="center" vertical="center"/>
      <protection/>
    </xf>
    <xf numFmtId="174" fontId="16" fillId="32" borderId="11" xfId="54" applyNumberFormat="1" applyFont="1" applyFill="1" applyBorder="1" applyAlignment="1">
      <alignment horizontal="center" vertical="center"/>
      <protection/>
    </xf>
    <xf numFmtId="174" fontId="17" fillId="32" borderId="11" xfId="54" applyNumberFormat="1" applyFont="1" applyFill="1" applyBorder="1" applyAlignment="1">
      <alignment horizontal="center" vertical="center"/>
      <protection/>
    </xf>
    <xf numFmtId="174" fontId="16" fillId="32" borderId="16" xfId="54" applyNumberFormat="1" applyFont="1" applyFill="1" applyBorder="1" applyAlignment="1">
      <alignment horizontal="center" vertical="center"/>
      <protection/>
    </xf>
    <xf numFmtId="174" fontId="17" fillId="32" borderId="16" xfId="54" applyNumberFormat="1" applyFont="1" applyFill="1" applyBorder="1" applyAlignment="1">
      <alignment horizontal="center" vertical="center"/>
      <protection/>
    </xf>
    <xf numFmtId="0" fontId="69" fillId="32" borderId="0" xfId="54" applyFont="1" applyFill="1" applyAlignment="1">
      <alignment horizontal="center"/>
      <protection/>
    </xf>
    <xf numFmtId="0" fontId="107" fillId="36" borderId="0" xfId="54" applyFont="1" applyFill="1" applyAlignment="1">
      <alignment horizontal="center"/>
      <protection/>
    </xf>
    <xf numFmtId="0" fontId="134" fillId="0" borderId="0" xfId="0" applyFont="1" applyFill="1" applyAlignment="1">
      <alignment vertical="center" wrapText="1"/>
    </xf>
    <xf numFmtId="0" fontId="134" fillId="0" borderId="0" xfId="0" applyFont="1" applyFill="1" applyAlignment="1">
      <alignment horizontal="left" vertical="center" wrapText="1"/>
    </xf>
    <xf numFmtId="0" fontId="36" fillId="0" borderId="0" xfId="0" applyFont="1" applyFill="1" applyAlignment="1">
      <alignment vertical="center" wrapText="1"/>
    </xf>
    <xf numFmtId="0" fontId="36" fillId="0" borderId="0" xfId="0" applyFont="1" applyFill="1" applyAlignment="1">
      <alignment horizontal="left" vertical="center" wrapText="1"/>
    </xf>
    <xf numFmtId="0" fontId="134" fillId="0" borderId="0" xfId="0" applyFont="1" applyFill="1" applyAlignment="1">
      <alignment/>
    </xf>
    <xf numFmtId="0" fontId="134" fillId="0" borderId="0" xfId="0" applyFont="1" applyAlignment="1">
      <alignment/>
    </xf>
    <xf numFmtId="0" fontId="37" fillId="0" borderId="0" xfId="0" applyFont="1" applyFill="1" applyAlignment="1">
      <alignment wrapText="1"/>
    </xf>
    <xf numFmtId="0" fontId="21" fillId="0" borderId="0" xfId="0" applyFont="1" applyFill="1" applyAlignment="1">
      <alignment wrapText="1"/>
    </xf>
    <xf numFmtId="0" fontId="17" fillId="32" borderId="11" xfId="54" applyFont="1" applyFill="1" applyBorder="1" applyAlignment="1">
      <alignment horizontal="center" vertical="center" wrapText="1"/>
      <protection/>
    </xf>
    <xf numFmtId="0" fontId="17" fillId="0" borderId="11" xfId="0" applyFont="1" applyFill="1" applyBorder="1" applyAlignment="1">
      <alignment horizontal="center" vertical="center" wrapText="1"/>
    </xf>
    <xf numFmtId="49" fontId="16" fillId="37" borderId="11" xfId="0" applyNumberFormat="1" applyFont="1" applyFill="1" applyBorder="1" applyAlignment="1">
      <alignment horizontal="center" vertical="center" wrapText="1"/>
    </xf>
    <xf numFmtId="0" fontId="16" fillId="37" borderId="12" xfId="0" applyFont="1" applyFill="1" applyBorder="1" applyAlignment="1">
      <alignment horizontal="left" vertical="center" wrapText="1"/>
    </xf>
    <xf numFmtId="0" fontId="16" fillId="37" borderId="11" xfId="0" applyFont="1" applyFill="1" applyBorder="1" applyAlignment="1">
      <alignment horizontal="left" vertical="center" wrapText="1"/>
    </xf>
    <xf numFmtId="0" fontId="135" fillId="0" borderId="11" xfId="0" applyFont="1" applyFill="1" applyBorder="1" applyAlignment="1">
      <alignment horizontal="left" vertical="center" wrapText="1"/>
    </xf>
    <xf numFmtId="49" fontId="17" fillId="0" borderId="11" xfId="0" applyNumberFormat="1" applyFont="1" applyFill="1" applyBorder="1" applyAlignment="1">
      <alignment horizontal="center" vertical="center" wrapText="1"/>
    </xf>
    <xf numFmtId="0" fontId="17" fillId="0" borderId="11" xfId="0" applyFont="1" applyFill="1" applyBorder="1" applyAlignment="1">
      <alignment horizontal="left" vertical="center" wrapText="1"/>
    </xf>
    <xf numFmtId="49" fontId="17" fillId="32" borderId="11" xfId="0" applyNumberFormat="1" applyFont="1" applyFill="1" applyBorder="1" applyAlignment="1">
      <alignment horizontal="center" vertical="center" wrapText="1"/>
    </xf>
    <xf numFmtId="0" fontId="17" fillId="32" borderId="11" xfId="0" applyFont="1" applyFill="1" applyBorder="1" applyAlignment="1">
      <alignment horizontal="left" vertical="center" wrapText="1"/>
    </xf>
    <xf numFmtId="0" fontId="17" fillId="32" borderId="11" xfId="0" applyFont="1" applyFill="1" applyBorder="1" applyAlignment="1">
      <alignment horizontal="center" vertical="center" wrapText="1"/>
    </xf>
    <xf numFmtId="49" fontId="136" fillId="32" borderId="11" xfId="0" applyNumberFormat="1" applyFont="1" applyFill="1" applyBorder="1" applyAlignment="1">
      <alignment horizontal="center" vertical="center" wrapText="1"/>
    </xf>
    <xf numFmtId="49" fontId="34" fillId="32" borderId="11" xfId="0" applyNumberFormat="1" applyFont="1" applyFill="1" applyBorder="1" applyAlignment="1">
      <alignment horizontal="center" vertical="center" wrapText="1"/>
    </xf>
    <xf numFmtId="0" fontId="17" fillId="0" borderId="11" xfId="0" applyFont="1" applyFill="1" applyBorder="1" applyAlignment="1">
      <alignment horizontal="left" vertical="top" wrapText="1"/>
    </xf>
    <xf numFmtId="49" fontId="16" fillId="0" borderId="11" xfId="0" applyNumberFormat="1" applyFont="1" applyFill="1" applyBorder="1" applyAlignment="1">
      <alignment horizontal="center" vertical="center" wrapText="1"/>
    </xf>
    <xf numFmtId="0" fontId="16" fillId="32" borderId="11" xfId="0" applyFont="1" applyFill="1" applyBorder="1" applyAlignment="1">
      <alignment horizontal="left" vertical="center" wrapText="1"/>
    </xf>
    <xf numFmtId="0" fontId="16" fillId="0" borderId="11" xfId="0" applyFont="1" applyFill="1" applyBorder="1" applyAlignment="1">
      <alignment horizontal="center" vertical="center" wrapText="1"/>
    </xf>
    <xf numFmtId="0" fontId="130" fillId="0" borderId="11" xfId="0" applyFont="1" applyBorder="1" applyAlignment="1">
      <alignment vertical="center" wrapText="1"/>
    </xf>
    <xf numFmtId="0" fontId="17" fillId="0" borderId="11" xfId="0" applyFont="1" applyFill="1" applyBorder="1" applyAlignment="1">
      <alignment vertical="center" wrapText="1"/>
    </xf>
    <xf numFmtId="0" fontId="130" fillId="0" borderId="11" xfId="0" applyFont="1" applyBorder="1" applyAlignment="1">
      <alignment horizontal="center" vertical="center" wrapText="1"/>
    </xf>
    <xf numFmtId="0" fontId="16" fillId="0" borderId="11" xfId="0" applyFont="1" applyFill="1" applyBorder="1" applyAlignment="1">
      <alignment horizontal="left" vertical="center" wrapText="1"/>
    </xf>
    <xf numFmtId="49" fontId="16" fillId="32" borderId="11" xfId="0" applyNumberFormat="1" applyFont="1" applyFill="1" applyBorder="1" applyAlignment="1">
      <alignment horizontal="justify" vertical="center"/>
    </xf>
    <xf numFmtId="0" fontId="31" fillId="32" borderId="11" xfId="0" applyFont="1" applyFill="1" applyBorder="1" applyAlignment="1">
      <alignment horizontal="left" vertical="center" wrapText="1"/>
    </xf>
    <xf numFmtId="0" fontId="16" fillId="32" borderId="11" xfId="0" applyFont="1" applyFill="1" applyBorder="1" applyAlignment="1">
      <alignment horizontal="left" vertical="center"/>
    </xf>
    <xf numFmtId="0" fontId="16" fillId="32" borderId="11" xfId="0" applyFont="1" applyFill="1" applyBorder="1" applyAlignment="1">
      <alignment horizontal="center" vertical="center" wrapText="1"/>
    </xf>
    <xf numFmtId="0" fontId="16" fillId="32" borderId="11" xfId="0" applyFont="1" applyFill="1" applyBorder="1" applyAlignment="1">
      <alignment horizontal="center" vertical="center"/>
    </xf>
    <xf numFmtId="0" fontId="130" fillId="32" borderId="11" xfId="0" applyFont="1" applyFill="1" applyBorder="1" applyAlignment="1">
      <alignment/>
    </xf>
    <xf numFmtId="49" fontId="34" fillId="0" borderId="11" xfId="0" applyNumberFormat="1" applyFont="1" applyFill="1" applyBorder="1" applyAlignment="1">
      <alignment horizontal="center" vertical="center" wrapText="1"/>
    </xf>
    <xf numFmtId="0" fontId="136" fillId="0" borderId="11"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16" fillId="37" borderId="11" xfId="0" applyFont="1" applyFill="1" applyBorder="1" applyAlignment="1">
      <alignment horizontal="center" vertical="center" wrapText="1"/>
    </xf>
    <xf numFmtId="49" fontId="17" fillId="0" borderId="11" xfId="0" applyNumberFormat="1" applyFont="1" applyFill="1" applyBorder="1" applyAlignment="1">
      <alignment horizontal="center" vertical="top"/>
    </xf>
    <xf numFmtId="0" fontId="17" fillId="0" borderId="11" xfId="0" applyFont="1" applyFill="1" applyBorder="1" applyAlignment="1">
      <alignment horizontal="center" vertical="top" wrapText="1"/>
    </xf>
    <xf numFmtId="49" fontId="17" fillId="0" borderId="11" xfId="0" applyNumberFormat="1" applyFont="1" applyFill="1" applyBorder="1" applyAlignment="1">
      <alignment horizontal="center" vertical="top" wrapText="1"/>
    </xf>
    <xf numFmtId="49" fontId="16" fillId="32" borderId="11" xfId="0" applyNumberFormat="1" applyFont="1" applyFill="1" applyBorder="1" applyAlignment="1">
      <alignment horizontal="center" vertical="center" wrapText="1"/>
    </xf>
    <xf numFmtId="49" fontId="31" fillId="32" borderId="11" xfId="0" applyNumberFormat="1" applyFont="1" applyFill="1" applyBorder="1" applyAlignment="1">
      <alignment horizontal="center" vertical="center" wrapText="1"/>
    </xf>
    <xf numFmtId="0" fontId="130" fillId="32" borderId="11" xfId="0" applyFont="1" applyFill="1" applyBorder="1" applyAlignment="1">
      <alignment vertical="center" wrapText="1"/>
    </xf>
    <xf numFmtId="0" fontId="132" fillId="0" borderId="11" xfId="0" applyFont="1" applyBorder="1" applyAlignment="1">
      <alignment vertical="center" wrapText="1"/>
    </xf>
    <xf numFmtId="49" fontId="16" fillId="0" borderId="12" xfId="0" applyNumberFormat="1" applyFont="1" applyFill="1" applyBorder="1" applyAlignment="1">
      <alignment horizontal="center" vertical="center" wrapText="1"/>
    </xf>
    <xf numFmtId="0" fontId="31" fillId="37" borderId="19" xfId="0" applyFont="1" applyFill="1" applyBorder="1" applyAlignment="1">
      <alignment horizontal="center" vertical="center" wrapText="1"/>
    </xf>
    <xf numFmtId="0" fontId="31" fillId="37" borderId="16" xfId="0" applyFont="1" applyFill="1" applyBorder="1" applyAlignment="1">
      <alignment horizontal="left" vertical="center" wrapText="1"/>
    </xf>
    <xf numFmtId="0" fontId="135" fillId="0" borderId="16"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17" fillId="0" borderId="0" xfId="0" applyFont="1" applyFill="1" applyAlignment="1">
      <alignment horizontal="justify" vertical="center"/>
    </xf>
    <xf numFmtId="0" fontId="31" fillId="37" borderId="11" xfId="0" applyFont="1" applyFill="1" applyBorder="1" applyAlignment="1">
      <alignment horizontal="center" vertical="center" wrapText="1"/>
    </xf>
    <xf numFmtId="0" fontId="124" fillId="37" borderId="11" xfId="0" applyFont="1" applyFill="1" applyBorder="1" applyAlignment="1">
      <alignment horizontal="center" vertical="center" wrapText="1"/>
    </xf>
    <xf numFmtId="0" fontId="124" fillId="37" borderId="11" xfId="0" applyFont="1" applyFill="1" applyBorder="1" applyAlignment="1">
      <alignment horizontal="left" vertical="center" wrapText="1"/>
    </xf>
    <xf numFmtId="0" fontId="137" fillId="0" borderId="11" xfId="0" applyFont="1" applyFill="1" applyBorder="1" applyAlignment="1">
      <alignment horizontal="left" vertical="center" wrapText="1"/>
    </xf>
    <xf numFmtId="0" fontId="31" fillId="0" borderId="11"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124" fillId="0" borderId="11" xfId="0" applyFont="1" applyFill="1" applyBorder="1" applyAlignment="1">
      <alignment horizontal="left" vertical="center" wrapText="1"/>
    </xf>
    <xf numFmtId="49" fontId="138" fillId="0" borderId="11" xfId="0" applyNumberFormat="1" applyFont="1" applyFill="1" applyBorder="1" applyAlignment="1">
      <alignment horizontal="center" vertical="center" wrapText="1"/>
    </xf>
    <xf numFmtId="0" fontId="34" fillId="0" borderId="11" xfId="0" applyFont="1" applyFill="1" applyBorder="1" applyAlignment="1">
      <alignment horizontal="left" vertical="top" wrapText="1"/>
    </xf>
    <xf numFmtId="0" fontId="119" fillId="0" borderId="0" xfId="0" applyFont="1" applyFill="1" applyAlignment="1">
      <alignment/>
    </xf>
    <xf numFmtId="49" fontId="17" fillId="38" borderId="11" xfId="0" applyNumberFormat="1" applyFont="1" applyFill="1" applyBorder="1" applyAlignment="1">
      <alignment horizontal="center" vertical="top"/>
    </xf>
    <xf numFmtId="0" fontId="132" fillId="37" borderId="11" xfId="0" applyFont="1" applyFill="1" applyBorder="1" applyAlignment="1">
      <alignment horizontal="center" vertical="center" wrapText="1"/>
    </xf>
    <xf numFmtId="0" fontId="130" fillId="37" borderId="12" xfId="0" applyFont="1" applyFill="1" applyBorder="1" applyAlignment="1">
      <alignment horizontal="center" vertical="center" wrapText="1"/>
    </xf>
    <xf numFmtId="0" fontId="132" fillId="37" borderId="11" xfId="0" applyFont="1" applyFill="1" applyBorder="1" applyAlignment="1">
      <alignment horizontal="left" vertical="center" wrapText="1"/>
    </xf>
    <xf numFmtId="49" fontId="130" fillId="0" borderId="11" xfId="0" applyNumberFormat="1" applyFont="1" applyFill="1" applyBorder="1" applyAlignment="1">
      <alignment horizontal="center" vertical="center" wrapText="1"/>
    </xf>
    <xf numFmtId="0" fontId="130" fillId="0" borderId="11" xfId="0" applyFont="1" applyFill="1" applyBorder="1" applyAlignment="1">
      <alignment horizontal="center" vertical="center" wrapText="1"/>
    </xf>
    <xf numFmtId="0" fontId="132" fillId="0" borderId="11" xfId="0" applyFont="1" applyFill="1" applyBorder="1" applyAlignment="1">
      <alignment horizontal="center" vertical="center" wrapText="1"/>
    </xf>
    <xf numFmtId="0" fontId="130" fillId="0" borderId="11" xfId="0" applyFont="1" applyFill="1" applyBorder="1" applyAlignment="1">
      <alignment horizontal="left" vertical="center" wrapText="1"/>
    </xf>
    <xf numFmtId="49" fontId="132" fillId="0" borderId="11" xfId="0" applyNumberFormat="1" applyFont="1" applyFill="1" applyBorder="1" applyAlignment="1">
      <alignment horizontal="center" vertical="center" wrapText="1"/>
    </xf>
    <xf numFmtId="0" fontId="132" fillId="0" borderId="11" xfId="0" applyFont="1" applyFill="1" applyBorder="1" applyAlignment="1">
      <alignment horizontal="left" vertical="center" wrapText="1"/>
    </xf>
    <xf numFmtId="0" fontId="119" fillId="0" borderId="11" xfId="0" applyFont="1" applyFill="1" applyBorder="1" applyAlignment="1">
      <alignment horizontal="center" vertical="center" wrapText="1"/>
    </xf>
    <xf numFmtId="0" fontId="80" fillId="0" borderId="0" xfId="0" applyFont="1" applyFill="1" applyAlignment="1">
      <alignment horizontal="left"/>
    </xf>
    <xf numFmtId="0" fontId="119" fillId="0" borderId="0" xfId="0" applyFont="1" applyFill="1" applyAlignment="1">
      <alignment horizontal="left"/>
    </xf>
    <xf numFmtId="0" fontId="139" fillId="0" borderId="0" xfId="0" applyFont="1" applyFill="1" applyAlignment="1">
      <alignment horizontal="left"/>
    </xf>
    <xf numFmtId="0" fontId="43" fillId="0" borderId="0" xfId="0" applyFont="1" applyFill="1" applyAlignment="1">
      <alignment/>
    </xf>
    <xf numFmtId="0" fontId="133" fillId="0" borderId="0" xfId="0" applyFont="1" applyAlignment="1">
      <alignment vertical="top" wrapText="1"/>
    </xf>
    <xf numFmtId="0" fontId="132" fillId="0" borderId="0" xfId="54" applyFont="1">
      <alignment/>
      <protection/>
    </xf>
    <xf numFmtId="0" fontId="17" fillId="0" borderId="0" xfId="54" applyFont="1" applyFill="1">
      <alignment/>
      <protection/>
    </xf>
    <xf numFmtId="182" fontId="140" fillId="35" borderId="0" xfId="54" applyNumberFormat="1" applyFont="1" applyFill="1" applyAlignment="1">
      <alignment horizontal="center"/>
      <protection/>
    </xf>
    <xf numFmtId="0" fontId="119" fillId="0" borderId="0" xfId="54" applyFont="1" applyFill="1">
      <alignment/>
      <protection/>
    </xf>
    <xf numFmtId="0" fontId="17" fillId="0" borderId="11" xfId="54" applyFont="1" applyFill="1" applyBorder="1" applyAlignment="1">
      <alignment horizontal="center" vertical="center"/>
      <protection/>
    </xf>
    <xf numFmtId="0" fontId="132" fillId="0" borderId="11" xfId="54" applyFont="1" applyFill="1" applyBorder="1" applyAlignment="1">
      <alignment horizontal="center" vertical="center" wrapText="1"/>
      <protection/>
    </xf>
    <xf numFmtId="49" fontId="16" fillId="0" borderId="11" xfId="54" applyNumberFormat="1" applyFont="1" applyFill="1" applyBorder="1" applyAlignment="1">
      <alignment horizontal="center" vertical="center"/>
      <protection/>
    </xf>
    <xf numFmtId="0" fontId="16" fillId="0" borderId="11" xfId="54" applyFont="1" applyFill="1" applyBorder="1" applyAlignment="1">
      <alignment horizontal="center" vertical="center"/>
      <protection/>
    </xf>
    <xf numFmtId="0" fontId="16" fillId="0" borderId="11" xfId="54" applyFont="1" applyFill="1" applyBorder="1" applyAlignment="1">
      <alignment horizontal="center" vertical="center" wrapText="1"/>
      <protection/>
    </xf>
    <xf numFmtId="49" fontId="16" fillId="33" borderId="11" xfId="54" applyNumberFormat="1" applyFont="1" applyFill="1" applyBorder="1" applyAlignment="1">
      <alignment horizontal="center" vertical="center"/>
      <protection/>
    </xf>
    <xf numFmtId="0" fontId="16" fillId="33" borderId="11" xfId="54" applyFont="1" applyFill="1" applyBorder="1" applyAlignment="1">
      <alignment horizontal="center" vertical="center"/>
      <protection/>
    </xf>
    <xf numFmtId="0" fontId="16" fillId="0" borderId="12" xfId="54" applyFont="1" applyFill="1" applyBorder="1" applyAlignment="1">
      <alignment/>
      <protection/>
    </xf>
    <xf numFmtId="49" fontId="17" fillId="0" borderId="11" xfId="54" applyNumberFormat="1" applyFont="1" applyFill="1" applyBorder="1" applyAlignment="1">
      <alignment horizontal="center" vertical="center"/>
      <protection/>
    </xf>
    <xf numFmtId="0" fontId="17" fillId="0" borderId="11" xfId="54" applyFont="1" applyFill="1" applyBorder="1" applyAlignment="1">
      <alignment horizontal="left" vertical="top" wrapText="1"/>
      <protection/>
    </xf>
    <xf numFmtId="0" fontId="17" fillId="32" borderId="11" xfId="54" applyFont="1" applyFill="1" applyBorder="1" applyAlignment="1">
      <alignment horizontal="center" vertical="center"/>
      <protection/>
    </xf>
    <xf numFmtId="174" fontId="17" fillId="0" borderId="11" xfId="54" applyNumberFormat="1" applyFont="1" applyFill="1" applyBorder="1" applyAlignment="1">
      <alignment horizontal="center" vertical="center"/>
      <protection/>
    </xf>
    <xf numFmtId="174" fontId="132" fillId="0" borderId="11" xfId="54" applyNumberFormat="1" applyFont="1" applyFill="1" applyBorder="1" applyAlignment="1">
      <alignment horizontal="center" vertical="center"/>
      <protection/>
    </xf>
    <xf numFmtId="2" fontId="17" fillId="32" borderId="11" xfId="54" applyNumberFormat="1" applyFont="1" applyFill="1" applyBorder="1" applyAlignment="1">
      <alignment horizontal="center" vertical="center"/>
      <protection/>
    </xf>
    <xf numFmtId="174" fontId="17" fillId="0" borderId="11" xfId="54" applyNumberFormat="1" applyFont="1" applyFill="1" applyBorder="1" applyAlignment="1">
      <alignment horizontal="left" vertical="center" wrapText="1"/>
      <protection/>
    </xf>
    <xf numFmtId="2" fontId="17" fillId="0" borderId="11" xfId="54" applyNumberFormat="1" applyFont="1" applyFill="1" applyBorder="1" applyAlignment="1">
      <alignment horizontal="center" vertical="center"/>
      <protection/>
    </xf>
    <xf numFmtId="0" fontId="132" fillId="0" borderId="11" xfId="54" applyNumberFormat="1" applyFont="1" applyFill="1" applyBorder="1" applyAlignment="1">
      <alignment horizontal="center" vertical="center"/>
      <protection/>
    </xf>
    <xf numFmtId="2" fontId="132" fillId="0" borderId="11" xfId="54" applyNumberFormat="1" applyFont="1" applyFill="1" applyBorder="1" applyAlignment="1">
      <alignment horizontal="center" vertical="center"/>
      <protection/>
    </xf>
    <xf numFmtId="4" fontId="17" fillId="0" borderId="11" xfId="54" applyNumberFormat="1" applyFont="1" applyFill="1" applyBorder="1" applyAlignment="1">
      <alignment vertical="center" wrapText="1"/>
      <protection/>
    </xf>
    <xf numFmtId="174" fontId="17" fillId="0" borderId="11" xfId="54" applyNumberFormat="1" applyFont="1" applyFill="1" applyBorder="1" applyAlignment="1">
      <alignment horizontal="center" vertical="center" wrapText="1"/>
      <protection/>
    </xf>
    <xf numFmtId="49" fontId="17" fillId="32" borderId="11" xfId="54" applyNumberFormat="1" applyFont="1" applyFill="1" applyBorder="1" applyAlignment="1">
      <alignment horizontal="center" vertical="center"/>
      <protection/>
    </xf>
    <xf numFmtId="0" fontId="130" fillId="32" borderId="11" xfId="54" applyFont="1" applyFill="1" applyBorder="1" applyAlignment="1">
      <alignment vertical="center" wrapText="1"/>
      <protection/>
    </xf>
    <xf numFmtId="0" fontId="16" fillId="0" borderId="11" xfId="54" applyNumberFormat="1" applyFont="1" applyFill="1" applyBorder="1" applyAlignment="1">
      <alignment horizontal="right" vertical="center" wrapText="1"/>
      <protection/>
    </xf>
    <xf numFmtId="182" fontId="130" fillId="0" borderId="11" xfId="54" applyNumberFormat="1" applyFont="1" applyFill="1" applyBorder="1" applyAlignment="1">
      <alignment vertical="center" wrapText="1"/>
      <protection/>
    </xf>
    <xf numFmtId="0" fontId="130" fillId="0" borderId="11" xfId="54" applyFont="1" applyBorder="1" applyAlignment="1">
      <alignment vertical="center" wrapText="1"/>
      <protection/>
    </xf>
    <xf numFmtId="0" fontId="16" fillId="0" borderId="11" xfId="54" applyFont="1" applyFill="1" applyBorder="1" applyAlignment="1">
      <alignment vertical="center" wrapText="1"/>
      <protection/>
    </xf>
    <xf numFmtId="0" fontId="130" fillId="0" borderId="11" xfId="54" applyFont="1" applyFill="1" applyBorder="1" applyAlignment="1">
      <alignment vertical="center" wrapText="1"/>
      <protection/>
    </xf>
    <xf numFmtId="0" fontId="17" fillId="32" borderId="11" xfId="54" applyFont="1" applyFill="1" applyBorder="1" applyAlignment="1">
      <alignment horizontal="left" vertical="top" wrapText="1"/>
      <protection/>
    </xf>
    <xf numFmtId="4" fontId="17" fillId="0" borderId="11" xfId="54" applyNumberFormat="1" applyFont="1" applyFill="1" applyBorder="1" applyAlignment="1">
      <alignment horizontal="center" vertical="center"/>
      <protection/>
    </xf>
    <xf numFmtId="4" fontId="132" fillId="0" borderId="11" xfId="54" applyNumberFormat="1" applyFont="1" applyFill="1" applyBorder="1" applyAlignment="1">
      <alignment horizontal="center" vertical="center"/>
      <protection/>
    </xf>
    <xf numFmtId="182" fontId="17" fillId="32" borderId="11" xfId="54" applyNumberFormat="1" applyFont="1" applyFill="1" applyBorder="1" applyAlignment="1">
      <alignment horizontal="center" vertical="center"/>
      <protection/>
    </xf>
    <xf numFmtId="4" fontId="17" fillId="0" borderId="11" xfId="54" applyNumberFormat="1" applyFont="1" applyFill="1" applyBorder="1" applyAlignment="1">
      <alignment horizontal="center" vertical="center" wrapText="1"/>
      <protection/>
    </xf>
    <xf numFmtId="0" fontId="132" fillId="33" borderId="11" xfId="54" applyFont="1" applyFill="1" applyBorder="1">
      <alignment/>
      <protection/>
    </xf>
    <xf numFmtId="0" fontId="16" fillId="0" borderId="12" xfId="54" applyFont="1" applyFill="1" applyBorder="1" applyAlignment="1">
      <alignment vertical="center"/>
      <protection/>
    </xf>
    <xf numFmtId="0" fontId="132" fillId="0" borderId="11" xfId="54" applyFont="1" applyFill="1" applyBorder="1">
      <alignment/>
      <protection/>
    </xf>
    <xf numFmtId="180" fontId="17" fillId="0" borderId="11" xfId="54" applyNumberFormat="1" applyFont="1" applyFill="1" applyBorder="1" applyAlignment="1">
      <alignment horizontal="center" vertical="center"/>
      <protection/>
    </xf>
    <xf numFmtId="180" fontId="132" fillId="0" borderId="11" xfId="54" applyNumberFormat="1" applyFont="1" applyFill="1" applyBorder="1" applyAlignment="1">
      <alignment horizontal="center" vertical="center" wrapText="1"/>
      <protection/>
    </xf>
    <xf numFmtId="0" fontId="17" fillId="0" borderId="11" xfId="54" applyFont="1" applyFill="1" applyBorder="1" applyAlignment="1">
      <alignment vertical="center" wrapText="1"/>
      <protection/>
    </xf>
    <xf numFmtId="180" fontId="132" fillId="0" borderId="11" xfId="54" applyNumberFormat="1" applyFont="1" applyFill="1" applyBorder="1" applyAlignment="1">
      <alignment horizontal="center" vertical="center"/>
      <protection/>
    </xf>
    <xf numFmtId="49" fontId="17" fillId="33" borderId="11" xfId="54" applyNumberFormat="1" applyFont="1" applyFill="1" applyBorder="1" applyAlignment="1">
      <alignment horizontal="center" vertical="center"/>
      <protection/>
    </xf>
    <xf numFmtId="0" fontId="16" fillId="0" borderId="12" xfId="54" applyFont="1" applyFill="1" applyBorder="1" applyAlignment="1">
      <alignment vertical="center" wrapText="1"/>
      <protection/>
    </xf>
    <xf numFmtId="0" fontId="34" fillId="0" borderId="11" xfId="54" applyFont="1" applyFill="1" applyBorder="1">
      <alignment/>
      <protection/>
    </xf>
    <xf numFmtId="180" fontId="34" fillId="0" borderId="11" xfId="54" applyNumberFormat="1" applyFont="1" applyFill="1" applyBorder="1" applyAlignment="1">
      <alignment horizontal="center" vertical="center"/>
      <protection/>
    </xf>
    <xf numFmtId="174" fontId="17" fillId="0" borderId="11" xfId="54" applyNumberFormat="1" applyFont="1" applyFill="1" applyBorder="1" applyAlignment="1">
      <alignment horizontal="left" wrapText="1"/>
      <protection/>
    </xf>
    <xf numFmtId="0" fontId="132" fillId="0" borderId="11" xfId="54" applyFont="1" applyFill="1" applyBorder="1" applyAlignment="1">
      <alignment horizontal="center" vertical="center"/>
      <protection/>
    </xf>
    <xf numFmtId="182" fontId="132" fillId="32" borderId="11" xfId="54" applyNumberFormat="1" applyFont="1" applyFill="1" applyBorder="1" applyAlignment="1">
      <alignment horizontal="center" vertical="center"/>
      <protection/>
    </xf>
    <xf numFmtId="0" fontId="17" fillId="0" borderId="11" xfId="54" applyFont="1" applyFill="1" applyBorder="1">
      <alignment/>
      <protection/>
    </xf>
    <xf numFmtId="2" fontId="34" fillId="0" borderId="11" xfId="54" applyNumberFormat="1" applyFont="1" applyFill="1" applyBorder="1" applyAlignment="1">
      <alignment horizontal="center" vertical="center"/>
      <protection/>
    </xf>
    <xf numFmtId="0" fontId="34" fillId="32" borderId="11" xfId="54" applyFont="1" applyFill="1" applyBorder="1" applyAlignment="1">
      <alignment horizontal="center"/>
      <protection/>
    </xf>
    <xf numFmtId="49" fontId="16" fillId="33" borderId="11" xfId="54" applyNumberFormat="1" applyFont="1" applyFill="1" applyBorder="1" applyAlignment="1">
      <alignment horizontal="center"/>
      <protection/>
    </xf>
    <xf numFmtId="0" fontId="16" fillId="33" borderId="11" xfId="54" applyFont="1" applyFill="1" applyBorder="1" applyAlignment="1">
      <alignment horizontal="center"/>
      <protection/>
    </xf>
    <xf numFmtId="0" fontId="16" fillId="0" borderId="20" xfId="54" applyFont="1" applyFill="1" applyBorder="1" applyAlignment="1">
      <alignment horizontal="center"/>
      <protection/>
    </xf>
    <xf numFmtId="49" fontId="17" fillId="0" borderId="11" xfId="54" applyNumberFormat="1" applyFont="1" applyFill="1" applyBorder="1" applyAlignment="1">
      <alignment horizontal="center" vertical="center" wrapText="1"/>
      <protection/>
    </xf>
    <xf numFmtId="0" fontId="17" fillId="0" borderId="11" xfId="54" applyFont="1" applyFill="1" applyBorder="1" applyAlignment="1">
      <alignment horizontal="left" vertical="center" wrapText="1"/>
      <protection/>
    </xf>
    <xf numFmtId="174" fontId="132" fillId="0" borderId="11" xfId="54" applyNumberFormat="1" applyFont="1" applyFill="1" applyBorder="1" applyAlignment="1">
      <alignment horizontal="center" vertical="center" wrapText="1"/>
      <protection/>
    </xf>
    <xf numFmtId="182" fontId="17" fillId="32" borderId="11" xfId="54" applyNumberFormat="1" applyFont="1" applyFill="1" applyBorder="1" applyAlignment="1">
      <alignment horizontal="center" vertical="center" wrapText="1"/>
      <protection/>
    </xf>
    <xf numFmtId="182" fontId="130" fillId="0" borderId="11" xfId="54" applyNumberFormat="1" applyFont="1" applyFill="1" applyBorder="1" applyAlignment="1">
      <alignment horizontal="center" vertical="center" wrapText="1"/>
      <protection/>
    </xf>
    <xf numFmtId="49" fontId="132" fillId="0" borderId="11" xfId="54" applyNumberFormat="1" applyFont="1" applyFill="1" applyBorder="1" applyAlignment="1">
      <alignment horizontal="center"/>
      <protection/>
    </xf>
    <xf numFmtId="0" fontId="34" fillId="0" borderId="11" xfId="54" applyFont="1" applyFill="1" applyBorder="1" applyAlignment="1">
      <alignment horizontal="center"/>
      <protection/>
    </xf>
    <xf numFmtId="49" fontId="34" fillId="0" borderId="11" xfId="54" applyNumberFormat="1" applyFont="1" applyFill="1" applyBorder="1" applyAlignment="1">
      <alignment horizontal="justify" vertical="center" wrapText="1"/>
      <protection/>
    </xf>
    <xf numFmtId="0" fontId="31" fillId="0" borderId="11" xfId="54" applyFont="1" applyFill="1" applyBorder="1" applyAlignment="1">
      <alignment horizontal="center" vertical="center"/>
      <protection/>
    </xf>
    <xf numFmtId="2" fontId="17" fillId="0" borderId="11" xfId="54" applyNumberFormat="1" applyFont="1" applyFill="1" applyBorder="1">
      <alignment/>
      <protection/>
    </xf>
    <xf numFmtId="49" fontId="34" fillId="0" borderId="11" xfId="54" applyNumberFormat="1" applyFont="1" applyFill="1" applyBorder="1" applyAlignment="1">
      <alignment horizontal="left" vertical="center" wrapText="1"/>
      <protection/>
    </xf>
    <xf numFmtId="182" fontId="17" fillId="0" borderId="11" xfId="54" applyNumberFormat="1" applyFont="1" applyFill="1" applyBorder="1" applyAlignment="1">
      <alignment vertical="top" wrapText="1"/>
      <protection/>
    </xf>
    <xf numFmtId="49" fontId="31" fillId="0" borderId="11" xfId="54" applyNumberFormat="1" applyFont="1" applyFill="1" applyBorder="1" applyAlignment="1">
      <alignment horizontal="left" vertical="center" wrapText="1"/>
      <protection/>
    </xf>
    <xf numFmtId="182" fontId="17" fillId="0" borderId="11" xfId="54" applyNumberFormat="1" applyFont="1" applyFill="1" applyBorder="1" applyAlignment="1">
      <alignment wrapText="1"/>
      <protection/>
    </xf>
    <xf numFmtId="0" fontId="132" fillId="0" borderId="0" xfId="54" applyFont="1" applyFill="1">
      <alignment/>
      <protection/>
    </xf>
    <xf numFmtId="182" fontId="132" fillId="0" borderId="0" xfId="54" applyNumberFormat="1" applyFont="1" applyFill="1" applyAlignment="1">
      <alignment horizontal="center"/>
      <protection/>
    </xf>
    <xf numFmtId="0" fontId="80" fillId="0" borderId="0" xfId="54" applyFont="1" applyFill="1">
      <alignment/>
      <protection/>
    </xf>
    <xf numFmtId="0" fontId="134" fillId="0" borderId="0" xfId="0" applyFont="1" applyFill="1" applyAlignment="1">
      <alignment vertical="center" wrapText="1"/>
    </xf>
    <xf numFmtId="0" fontId="115" fillId="0" borderId="0" xfId="0" applyFont="1" applyAlignment="1">
      <alignment vertical="center" wrapText="1"/>
    </xf>
    <xf numFmtId="0" fontId="134" fillId="0" borderId="0" xfId="0" applyFont="1" applyAlignment="1">
      <alignment vertical="center" wrapText="1"/>
    </xf>
    <xf numFmtId="0" fontId="18" fillId="0" borderId="13" xfId="0" applyFont="1" applyFill="1" applyBorder="1" applyAlignment="1">
      <alignment horizontal="left" vertical="top" wrapText="1"/>
    </xf>
    <xf numFmtId="0" fontId="18" fillId="0" borderId="16" xfId="0" applyFont="1" applyFill="1" applyBorder="1" applyAlignment="1">
      <alignment horizontal="left" vertical="top" wrapText="1"/>
    </xf>
    <xf numFmtId="49" fontId="128" fillId="0" borderId="13" xfId="0" applyNumberFormat="1" applyFont="1" applyFill="1" applyBorder="1" applyAlignment="1">
      <alignment horizontal="center" vertical="top"/>
    </xf>
    <xf numFmtId="49" fontId="128" fillId="0" borderId="16" xfId="0" applyNumberFormat="1" applyFont="1" applyFill="1" applyBorder="1" applyAlignment="1">
      <alignment horizontal="center" vertical="top"/>
    </xf>
    <xf numFmtId="0" fontId="18" fillId="0" borderId="13" xfId="0" applyFont="1" applyFill="1" applyBorder="1" applyAlignment="1">
      <alignment vertical="top" wrapText="1"/>
    </xf>
    <xf numFmtId="0" fontId="18" fillId="0" borderId="15" xfId="0" applyFont="1" applyFill="1" applyBorder="1" applyAlignment="1">
      <alignment vertical="top" wrapText="1"/>
    </xf>
    <xf numFmtId="0" fontId="18" fillId="0" borderId="16" xfId="0" applyFont="1" applyFill="1" applyBorder="1" applyAlignment="1">
      <alignment vertical="top" wrapText="1"/>
    </xf>
    <xf numFmtId="0" fontId="18" fillId="0" borderId="15" xfId="0" applyFont="1" applyFill="1" applyBorder="1" applyAlignment="1">
      <alignment horizontal="left" vertical="top" wrapText="1"/>
    </xf>
    <xf numFmtId="49" fontId="128" fillId="0" borderId="13" xfId="0" applyNumberFormat="1" applyFont="1" applyFill="1" applyBorder="1" applyAlignment="1">
      <alignment vertical="top"/>
    </xf>
    <xf numFmtId="49" fontId="128" fillId="0" borderId="15" xfId="0" applyNumberFormat="1" applyFont="1" applyFill="1" applyBorder="1" applyAlignment="1">
      <alignment vertical="top"/>
    </xf>
    <xf numFmtId="49" fontId="128" fillId="0" borderId="16" xfId="0" applyNumberFormat="1" applyFont="1" applyFill="1" applyBorder="1" applyAlignment="1">
      <alignment vertical="top"/>
    </xf>
    <xf numFmtId="0" fontId="128" fillId="0" borderId="13" xfId="0" applyFont="1" applyFill="1" applyBorder="1" applyAlignment="1">
      <alignment vertical="top"/>
    </xf>
    <xf numFmtId="0" fontId="128" fillId="0" borderId="15" xfId="0" applyFont="1" applyFill="1" applyBorder="1" applyAlignment="1">
      <alignment vertical="top"/>
    </xf>
    <xf numFmtId="0" fontId="128" fillId="0" borderId="16" xfId="0" applyFont="1" applyFill="1" applyBorder="1" applyAlignment="1">
      <alignment vertical="top"/>
    </xf>
    <xf numFmtId="49" fontId="18" fillId="0" borderId="13" xfId="0" applyNumberFormat="1" applyFont="1" applyFill="1" applyBorder="1" applyAlignment="1">
      <alignment horizontal="center" vertical="top"/>
    </xf>
    <xf numFmtId="49" fontId="18" fillId="0" borderId="15" xfId="0" applyNumberFormat="1" applyFont="1" applyFill="1" applyBorder="1" applyAlignment="1">
      <alignment horizontal="center" vertical="top"/>
    </xf>
    <xf numFmtId="49" fontId="18" fillId="0" borderId="16" xfId="0" applyNumberFormat="1" applyFont="1" applyFill="1" applyBorder="1" applyAlignment="1">
      <alignment horizontal="center" vertical="top"/>
    </xf>
    <xf numFmtId="0" fontId="18" fillId="32" borderId="13" xfId="0" applyFont="1" applyFill="1" applyBorder="1" applyAlignment="1">
      <alignment horizontal="left" vertical="top" wrapText="1"/>
    </xf>
    <xf numFmtId="0" fontId="18" fillId="32" borderId="15" xfId="0" applyFont="1" applyFill="1" applyBorder="1" applyAlignment="1">
      <alignment horizontal="left" vertical="top" wrapText="1"/>
    </xf>
    <xf numFmtId="0" fontId="18" fillId="32" borderId="16" xfId="0" applyFont="1" applyFill="1" applyBorder="1" applyAlignment="1">
      <alignment horizontal="left" vertical="top" wrapText="1"/>
    </xf>
    <xf numFmtId="0" fontId="128" fillId="0" borderId="13" xfId="0" applyFont="1" applyFill="1" applyBorder="1" applyAlignment="1">
      <alignment vertical="top" wrapText="1"/>
    </xf>
    <xf numFmtId="0" fontId="128" fillId="0" borderId="15" xfId="0" applyFont="1" applyFill="1" applyBorder="1" applyAlignment="1">
      <alignment vertical="top" wrapText="1"/>
    </xf>
    <xf numFmtId="0" fontId="128" fillId="0" borderId="16" xfId="0" applyFont="1" applyFill="1" applyBorder="1" applyAlignment="1">
      <alignment vertical="top" wrapText="1"/>
    </xf>
    <xf numFmtId="49" fontId="127" fillId="6" borderId="13" xfId="0" applyNumberFormat="1" applyFont="1" applyFill="1" applyBorder="1" applyAlignment="1">
      <alignment horizontal="center" vertical="top"/>
    </xf>
    <xf numFmtId="49" fontId="127" fillId="6" borderId="15" xfId="0" applyNumberFormat="1" applyFont="1" applyFill="1" applyBorder="1" applyAlignment="1">
      <alignment horizontal="center" vertical="top"/>
    </xf>
    <xf numFmtId="49" fontId="127" fillId="6" borderId="16" xfId="0" applyNumberFormat="1" applyFont="1" applyFill="1" applyBorder="1" applyAlignment="1">
      <alignment horizontal="center" vertical="top"/>
    </xf>
    <xf numFmtId="0" fontId="127" fillId="6" borderId="13" xfId="0" applyFont="1" applyFill="1" applyBorder="1" applyAlignment="1">
      <alignment horizontal="left" vertical="top" wrapText="1"/>
    </xf>
    <xf numFmtId="0" fontId="127" fillId="6" borderId="15" xfId="0" applyFont="1" applyFill="1" applyBorder="1" applyAlignment="1">
      <alignment horizontal="left" vertical="top" wrapText="1"/>
    </xf>
    <xf numFmtId="0" fontId="127" fillId="6" borderId="16" xfId="0" applyFont="1" applyFill="1" applyBorder="1" applyAlignment="1">
      <alignment horizontal="left" vertical="top" wrapText="1"/>
    </xf>
    <xf numFmtId="49" fontId="19" fillId="6" borderId="13" xfId="0" applyNumberFormat="1" applyFont="1" applyFill="1" applyBorder="1" applyAlignment="1">
      <alignment horizontal="center" vertical="top"/>
    </xf>
    <xf numFmtId="49" fontId="19" fillId="6" borderId="16" xfId="0" applyNumberFormat="1" applyFont="1" applyFill="1" applyBorder="1" applyAlignment="1">
      <alignment horizontal="center" vertical="top"/>
    </xf>
    <xf numFmtId="0" fontId="19" fillId="6" borderId="13" xfId="0" applyFont="1" applyFill="1" applyBorder="1" applyAlignment="1">
      <alignment horizontal="left" vertical="top" wrapText="1"/>
    </xf>
    <xf numFmtId="0" fontId="19" fillId="6" borderId="16" xfId="0" applyFont="1" applyFill="1" applyBorder="1" applyAlignment="1">
      <alignment horizontal="left" vertical="top" wrapText="1"/>
    </xf>
    <xf numFmtId="0" fontId="128" fillId="32" borderId="13" xfId="0" applyFont="1" applyFill="1" applyBorder="1" applyAlignment="1">
      <alignment vertical="top"/>
    </xf>
    <xf numFmtId="0" fontId="128" fillId="32" borderId="16" xfId="0" applyFont="1" applyFill="1" applyBorder="1" applyAlignment="1">
      <alignment vertical="top"/>
    </xf>
    <xf numFmtId="49" fontId="18" fillId="32" borderId="13" xfId="0" applyNumberFormat="1" applyFont="1" applyFill="1" applyBorder="1" applyAlignment="1">
      <alignment horizontal="center" vertical="top"/>
    </xf>
    <xf numFmtId="49" fontId="18" fillId="32" borderId="16" xfId="0" applyNumberFormat="1" applyFont="1" applyFill="1" applyBorder="1" applyAlignment="1">
      <alignment horizontal="center" vertical="top"/>
    </xf>
    <xf numFmtId="0" fontId="26" fillId="0" borderId="13"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26" fillId="0" borderId="13" xfId="0" applyFont="1" applyFill="1" applyBorder="1" applyAlignment="1">
      <alignment horizontal="center" vertical="top" wrapText="1"/>
    </xf>
    <xf numFmtId="0" fontId="26" fillId="0" borderId="15" xfId="0" applyFont="1" applyFill="1" applyBorder="1" applyAlignment="1">
      <alignment horizontal="center" vertical="top" wrapText="1"/>
    </xf>
    <xf numFmtId="0" fontId="26" fillId="0" borderId="16" xfId="0" applyFont="1" applyFill="1" applyBorder="1" applyAlignment="1">
      <alignment horizontal="center" vertical="top" wrapText="1"/>
    </xf>
    <xf numFmtId="0" fontId="128" fillId="32" borderId="13" xfId="0" applyFont="1" applyFill="1" applyBorder="1" applyAlignment="1">
      <alignment horizontal="left" vertical="top"/>
    </xf>
    <xf numFmtId="0" fontId="128" fillId="32" borderId="16" xfId="0" applyFont="1" applyFill="1" applyBorder="1" applyAlignment="1">
      <alignment horizontal="left" vertical="top"/>
    </xf>
    <xf numFmtId="0" fontId="19" fillId="6" borderId="13" xfId="0" applyFont="1" applyFill="1" applyBorder="1" applyAlignment="1">
      <alignment horizontal="left" vertical="center" wrapText="1"/>
    </xf>
    <xf numFmtId="0" fontId="19" fillId="6" borderId="16" xfId="0" applyFont="1" applyFill="1" applyBorder="1" applyAlignment="1">
      <alignment horizontal="left" vertical="center" wrapText="1"/>
    </xf>
    <xf numFmtId="49" fontId="26" fillId="0" borderId="13" xfId="0" applyNumberFormat="1" applyFont="1" applyFill="1" applyBorder="1" applyAlignment="1">
      <alignment horizontal="center" vertical="top"/>
    </xf>
    <xf numFmtId="49" fontId="26" fillId="0" borderId="16" xfId="0" applyNumberFormat="1" applyFont="1" applyFill="1" applyBorder="1" applyAlignment="1">
      <alignment horizontal="center" vertical="top"/>
    </xf>
    <xf numFmtId="49" fontId="18" fillId="0" borderId="13" xfId="0" applyNumberFormat="1" applyFont="1" applyFill="1" applyBorder="1" applyAlignment="1">
      <alignment horizontal="center" vertical="top" wrapText="1"/>
    </xf>
    <xf numFmtId="49" fontId="18" fillId="0" borderId="15" xfId="0" applyNumberFormat="1" applyFont="1" applyFill="1" applyBorder="1" applyAlignment="1">
      <alignment horizontal="center" vertical="top" wrapText="1"/>
    </xf>
    <xf numFmtId="49" fontId="18" fillId="0" borderId="16" xfId="0" applyNumberFormat="1" applyFont="1" applyFill="1" applyBorder="1" applyAlignment="1">
      <alignment horizontal="center" vertical="top" wrapText="1"/>
    </xf>
    <xf numFmtId="49" fontId="19" fillId="6" borderId="15" xfId="0" applyNumberFormat="1" applyFont="1" applyFill="1" applyBorder="1" applyAlignment="1">
      <alignment horizontal="center" vertical="top"/>
    </xf>
    <xf numFmtId="0" fontId="19" fillId="6" borderId="15" xfId="0" applyFont="1" applyFill="1" applyBorder="1" applyAlignment="1">
      <alignment horizontal="left" vertical="top" wrapText="1"/>
    </xf>
    <xf numFmtId="49" fontId="26" fillId="32" borderId="13" xfId="0" applyNumberFormat="1" applyFont="1" applyFill="1" applyBorder="1" applyAlignment="1">
      <alignment horizontal="center" vertical="top"/>
    </xf>
    <xf numFmtId="49" fontId="26" fillId="32" borderId="16" xfId="0" applyNumberFormat="1" applyFont="1" applyFill="1" applyBorder="1" applyAlignment="1">
      <alignment horizontal="center" vertical="top"/>
    </xf>
    <xf numFmtId="0" fontId="26" fillId="32" borderId="13" xfId="0" applyFont="1" applyFill="1" applyBorder="1" applyAlignment="1">
      <alignment horizontal="left" vertical="top" wrapText="1"/>
    </xf>
    <xf numFmtId="0" fontId="26" fillId="32" borderId="16" xfId="0" applyFont="1" applyFill="1" applyBorder="1" applyAlignment="1">
      <alignment horizontal="left" vertical="top" wrapText="1"/>
    </xf>
    <xf numFmtId="49" fontId="19" fillId="0" borderId="13" xfId="0" applyNumberFormat="1" applyFont="1" applyFill="1" applyBorder="1" applyAlignment="1">
      <alignment horizontal="center" vertical="top"/>
    </xf>
    <xf numFmtId="49" fontId="19" fillId="0" borderId="15" xfId="0" applyNumberFormat="1" applyFont="1" applyFill="1" applyBorder="1" applyAlignment="1">
      <alignment horizontal="center" vertical="top"/>
    </xf>
    <xf numFmtId="0" fontId="18" fillId="0" borderId="14"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49" fontId="19" fillId="0" borderId="16" xfId="0" applyNumberFormat="1" applyFont="1" applyFill="1" applyBorder="1" applyAlignment="1">
      <alignment horizontal="center" vertical="top"/>
    </xf>
    <xf numFmtId="0" fontId="18" fillId="0" borderId="13" xfId="0" applyFont="1" applyFill="1" applyBorder="1" applyAlignment="1">
      <alignment horizontal="center" vertical="center" wrapText="1"/>
    </xf>
    <xf numFmtId="0" fontId="18" fillId="0" borderId="16" xfId="0" applyFont="1" applyFill="1" applyBorder="1" applyAlignment="1">
      <alignment horizontal="center" vertical="center" wrapText="1"/>
    </xf>
    <xf numFmtId="174" fontId="18" fillId="0" borderId="14" xfId="0" applyNumberFormat="1" applyFont="1" applyFill="1" applyBorder="1" applyAlignment="1">
      <alignment horizontal="center" vertical="center" wrapText="1"/>
    </xf>
    <xf numFmtId="174" fontId="18" fillId="0" borderId="20" xfId="0" applyNumberFormat="1" applyFont="1" applyFill="1" applyBorder="1" applyAlignment="1">
      <alignment horizontal="center" vertical="center" wrapText="1"/>
    </xf>
    <xf numFmtId="174" fontId="18" fillId="0" borderId="12" xfId="0" applyNumberFormat="1" applyFont="1" applyFill="1" applyBorder="1" applyAlignment="1">
      <alignment horizontal="center" vertical="center" wrapText="1"/>
    </xf>
    <xf numFmtId="174" fontId="141" fillId="0" borderId="0" xfId="0" applyNumberFormat="1" applyFont="1" applyFill="1" applyAlignment="1">
      <alignment horizontal="left" vertical="center" wrapText="1"/>
    </xf>
    <xf numFmtId="174" fontId="18" fillId="32" borderId="0" xfId="0" applyNumberFormat="1" applyFont="1" applyFill="1" applyBorder="1" applyAlignment="1">
      <alignment horizontal="left" vertical="center" wrapText="1"/>
    </xf>
    <xf numFmtId="0" fontId="24" fillId="0" borderId="0" xfId="0" applyFont="1" applyFill="1" applyAlignment="1">
      <alignment horizontal="left" vertical="center" wrapText="1"/>
    </xf>
    <xf numFmtId="0" fontId="37" fillId="0" borderId="0" xfId="0" applyFont="1" applyFill="1" applyAlignment="1">
      <alignment horizontal="center" wrapText="1"/>
    </xf>
    <xf numFmtId="0" fontId="21" fillId="0" borderId="0" xfId="0" applyFont="1" applyFill="1" applyAlignment="1">
      <alignment horizontal="center" wrapText="1"/>
    </xf>
    <xf numFmtId="0" fontId="21" fillId="0" borderId="0" xfId="0" applyFont="1" applyFill="1" applyAlignment="1">
      <alignment horizontal="center" vertical="center" wrapText="1"/>
    </xf>
    <xf numFmtId="0" fontId="128" fillId="0" borderId="13" xfId="0" applyFont="1" applyFill="1" applyBorder="1" applyAlignment="1">
      <alignment horizontal="left" vertical="center" wrapText="1"/>
    </xf>
    <xf numFmtId="0" fontId="128" fillId="0" borderId="15" xfId="0" applyFont="1" applyFill="1" applyBorder="1" applyAlignment="1">
      <alignment horizontal="left" vertical="center" wrapText="1"/>
    </xf>
    <xf numFmtId="0" fontId="128" fillId="0" borderId="16" xfId="0" applyFont="1" applyFill="1" applyBorder="1" applyAlignment="1">
      <alignment horizontal="left" vertical="center" wrapText="1"/>
    </xf>
    <xf numFmtId="49" fontId="128" fillId="0" borderId="15" xfId="0" applyNumberFormat="1" applyFont="1" applyFill="1" applyBorder="1" applyAlignment="1">
      <alignment horizontal="center" vertical="top"/>
    </xf>
    <xf numFmtId="0" fontId="18" fillId="0" borderId="13" xfId="0" applyFont="1" applyFill="1" applyBorder="1" applyAlignment="1">
      <alignment vertical="top"/>
    </xf>
    <xf numFmtId="0" fontId="18" fillId="0" borderId="15" xfId="0" applyFont="1" applyFill="1" applyBorder="1" applyAlignment="1">
      <alignment vertical="top"/>
    </xf>
    <xf numFmtId="0" fontId="18" fillId="0" borderId="16" xfId="0" applyFont="1" applyFill="1" applyBorder="1" applyAlignment="1">
      <alignment vertical="top"/>
    </xf>
    <xf numFmtId="49" fontId="18" fillId="32" borderId="15" xfId="0" applyNumberFormat="1" applyFont="1" applyFill="1" applyBorder="1" applyAlignment="1">
      <alignment horizontal="center" vertical="top"/>
    </xf>
    <xf numFmtId="0" fontId="26" fillId="32" borderId="13" xfId="0" applyFont="1" applyFill="1" applyBorder="1" applyAlignment="1">
      <alignment horizontal="center" vertical="top" wrapText="1"/>
    </xf>
    <xf numFmtId="0" fontId="26" fillId="32" borderId="15" xfId="0" applyFont="1" applyFill="1" applyBorder="1" applyAlignment="1">
      <alignment horizontal="center" vertical="top" wrapText="1"/>
    </xf>
    <xf numFmtId="0" fontId="26" fillId="32" borderId="16" xfId="0" applyFont="1" applyFill="1" applyBorder="1" applyAlignment="1">
      <alignment horizontal="center" vertical="top" wrapText="1"/>
    </xf>
    <xf numFmtId="49" fontId="26" fillId="0" borderId="15" xfId="0" applyNumberFormat="1" applyFont="1" applyFill="1" applyBorder="1" applyAlignment="1">
      <alignment horizontal="center" vertical="top"/>
    </xf>
    <xf numFmtId="0" fontId="18" fillId="0" borderId="13"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26" fillId="32" borderId="15" xfId="0" applyFont="1" applyFill="1" applyBorder="1" applyAlignment="1">
      <alignment horizontal="left" vertical="top" wrapText="1"/>
    </xf>
    <xf numFmtId="0" fontId="18" fillId="0" borderId="13" xfId="0" applyFont="1" applyFill="1" applyBorder="1" applyAlignment="1">
      <alignment vertical="center" wrapText="1"/>
    </xf>
    <xf numFmtId="0" fontId="18" fillId="0" borderId="15" xfId="0" applyFont="1" applyFill="1" applyBorder="1" applyAlignment="1">
      <alignment vertical="center" wrapText="1"/>
    </xf>
    <xf numFmtId="49" fontId="18" fillId="0" borderId="13" xfId="0" applyNumberFormat="1" applyFont="1" applyFill="1" applyBorder="1" applyAlignment="1">
      <alignment horizontal="center" vertical="center"/>
    </xf>
    <xf numFmtId="49" fontId="18" fillId="0" borderId="15" xfId="0" applyNumberFormat="1" applyFont="1" applyFill="1" applyBorder="1" applyAlignment="1">
      <alignment horizontal="center" vertical="center"/>
    </xf>
    <xf numFmtId="0" fontId="0" fillId="0" borderId="16" xfId="0" applyBorder="1" applyAlignment="1">
      <alignment horizontal="center" vertical="top"/>
    </xf>
    <xf numFmtId="49" fontId="125" fillId="0" borderId="13" xfId="0" applyNumberFormat="1" applyFont="1" applyFill="1" applyBorder="1" applyAlignment="1">
      <alignment horizontal="center" vertical="top"/>
    </xf>
    <xf numFmtId="49" fontId="125" fillId="0" borderId="15" xfId="0" applyNumberFormat="1" applyFont="1" applyFill="1" applyBorder="1" applyAlignment="1">
      <alignment horizontal="center" vertical="top"/>
    </xf>
    <xf numFmtId="0" fontId="0" fillId="0" borderId="16" xfId="0" applyBorder="1" applyAlignment="1">
      <alignment horizontal="left" vertical="top" wrapText="1"/>
    </xf>
    <xf numFmtId="0" fontId="130" fillId="32" borderId="0" xfId="54" applyFont="1" applyFill="1" applyAlignment="1">
      <alignment horizontal="center" vertical="center" wrapText="1"/>
      <protection/>
    </xf>
    <xf numFmtId="0" fontId="130" fillId="32" borderId="21" xfId="54" applyFont="1" applyFill="1" applyBorder="1" applyAlignment="1">
      <alignment horizontal="center" vertical="center" wrapText="1"/>
      <protection/>
    </xf>
    <xf numFmtId="0" fontId="16" fillId="32" borderId="11" xfId="54" applyFont="1" applyFill="1" applyBorder="1" applyAlignment="1">
      <alignment horizontal="center" vertical="center" wrapText="1"/>
      <protection/>
    </xf>
    <xf numFmtId="0" fontId="83" fillId="32" borderId="11" xfId="54" applyFont="1" applyFill="1" applyBorder="1" applyAlignment="1">
      <alignment horizontal="center" vertical="center" wrapText="1"/>
      <protection/>
    </xf>
    <xf numFmtId="49" fontId="16" fillId="32" borderId="11" xfId="54" applyNumberFormat="1" applyFont="1" applyFill="1" applyBorder="1" applyAlignment="1">
      <alignment horizontal="center" vertical="center"/>
      <protection/>
    </xf>
    <xf numFmtId="0" fontId="16" fillId="32" borderId="11" xfId="54" applyFont="1" applyFill="1" applyBorder="1" applyAlignment="1">
      <alignment horizontal="center" vertical="center"/>
      <protection/>
    </xf>
    <xf numFmtId="0" fontId="16" fillId="32" borderId="22" xfId="54" applyFont="1" applyFill="1" applyBorder="1" applyAlignment="1">
      <alignment horizontal="left" vertical="center" wrapText="1"/>
      <protection/>
    </xf>
    <xf numFmtId="0" fontId="16" fillId="32" borderId="11" xfId="54" applyFont="1" applyFill="1" applyBorder="1" applyAlignment="1">
      <alignment horizontal="left" vertical="center" wrapText="1"/>
      <protection/>
    </xf>
    <xf numFmtId="49" fontId="16" fillId="32" borderId="13" xfId="54" applyNumberFormat="1" applyFont="1" applyFill="1" applyBorder="1" applyAlignment="1">
      <alignment horizontal="center" vertical="center"/>
      <protection/>
    </xf>
    <xf numFmtId="0" fontId="119" fillId="0" borderId="15" xfId="54" applyFont="1" applyBorder="1" applyAlignment="1">
      <alignment horizontal="center" vertical="center"/>
      <protection/>
    </xf>
    <xf numFmtId="0" fontId="16" fillId="39" borderId="13" xfId="54" applyFont="1" applyFill="1" applyBorder="1" applyAlignment="1">
      <alignment horizontal="left" vertical="center" wrapText="1"/>
      <protection/>
    </xf>
    <xf numFmtId="0" fontId="119" fillId="0" borderId="15" xfId="54" applyFont="1" applyBorder="1" applyAlignment="1">
      <alignment horizontal="left" vertical="center" wrapText="1"/>
      <protection/>
    </xf>
    <xf numFmtId="0" fontId="16" fillId="32" borderId="23" xfId="54" applyFont="1" applyFill="1" applyBorder="1" applyAlignment="1">
      <alignment horizontal="left" vertical="center" wrapText="1"/>
      <protection/>
    </xf>
    <xf numFmtId="0" fontId="16" fillId="32" borderId="15" xfId="54" applyFont="1" applyFill="1" applyBorder="1" applyAlignment="1">
      <alignment horizontal="left" vertical="center" wrapText="1"/>
      <protection/>
    </xf>
    <xf numFmtId="0" fontId="16" fillId="32" borderId="24" xfId="54" applyFont="1" applyFill="1" applyBorder="1" applyAlignment="1">
      <alignment horizontal="left" vertical="center" wrapText="1"/>
      <protection/>
    </xf>
    <xf numFmtId="0" fontId="31" fillId="37" borderId="14" xfId="0" applyFont="1" applyFill="1" applyBorder="1" applyAlignment="1">
      <alignment horizontal="center" vertical="center" wrapText="1"/>
    </xf>
    <xf numFmtId="0" fontId="31" fillId="37" borderId="20" xfId="0" applyFont="1" applyFill="1" applyBorder="1" applyAlignment="1">
      <alignment horizontal="center" vertical="center" wrapText="1"/>
    </xf>
    <xf numFmtId="0" fontId="31" fillId="37" borderId="12" xfId="0" applyFont="1" applyFill="1" applyBorder="1" applyAlignment="1">
      <alignment horizontal="center" vertical="center" wrapText="1"/>
    </xf>
    <xf numFmtId="0" fontId="16" fillId="37" borderId="14" xfId="0" applyFont="1" applyFill="1" applyBorder="1" applyAlignment="1">
      <alignment horizontal="left" vertical="center" wrapText="1"/>
    </xf>
    <xf numFmtId="0" fontId="16" fillId="37" borderId="20" xfId="0" applyFont="1" applyFill="1" applyBorder="1" applyAlignment="1">
      <alignment horizontal="left" vertical="center" wrapText="1"/>
    </xf>
    <xf numFmtId="0" fontId="16" fillId="37" borderId="12" xfId="0" applyFont="1" applyFill="1" applyBorder="1" applyAlignment="1">
      <alignment horizontal="left" vertical="center" wrapText="1"/>
    </xf>
    <xf numFmtId="0" fontId="130" fillId="37" borderId="14" xfId="0" applyFont="1" applyFill="1" applyBorder="1" applyAlignment="1">
      <alignment horizontal="center" vertical="center" wrapText="1"/>
    </xf>
    <xf numFmtId="0" fontId="130" fillId="37" borderId="20" xfId="0" applyFont="1" applyFill="1" applyBorder="1" applyAlignment="1">
      <alignment horizontal="center" vertical="center" wrapText="1"/>
    </xf>
    <xf numFmtId="0" fontId="130" fillId="37" borderId="12" xfId="0" applyFont="1" applyFill="1" applyBorder="1" applyAlignment="1">
      <alignment horizontal="center" vertical="center" wrapText="1"/>
    </xf>
    <xf numFmtId="0" fontId="17" fillId="0" borderId="0" xfId="0" applyFont="1" applyFill="1" applyAlignment="1">
      <alignment horizontal="right"/>
    </xf>
    <xf numFmtId="0" fontId="41" fillId="0" borderId="0" xfId="0" applyFont="1" applyFill="1" applyAlignment="1">
      <alignment horizontal="center" vertical="center" wrapText="1"/>
    </xf>
    <xf numFmtId="0" fontId="42" fillId="0" borderId="0" xfId="0" applyFont="1" applyFill="1" applyAlignment="1">
      <alignment vertical="center" wrapText="1"/>
    </xf>
    <xf numFmtId="0" fontId="16" fillId="0" borderId="14"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13"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37" borderId="14" xfId="0" applyFont="1" applyFill="1" applyBorder="1" applyAlignment="1">
      <alignment horizontal="left" vertical="center"/>
    </xf>
    <xf numFmtId="0" fontId="16" fillId="37" borderId="20" xfId="0" applyFont="1" applyFill="1" applyBorder="1" applyAlignment="1">
      <alignment horizontal="left" vertical="center"/>
    </xf>
    <xf numFmtId="0" fontId="119" fillId="0" borderId="20" xfId="0" applyFont="1" applyBorder="1" applyAlignment="1">
      <alignment horizontal="left" vertical="center"/>
    </xf>
    <xf numFmtId="0" fontId="119" fillId="0" borderId="12" xfId="0" applyFont="1" applyBorder="1" applyAlignment="1">
      <alignment horizontal="left" vertical="center"/>
    </xf>
    <xf numFmtId="49" fontId="16" fillId="0" borderId="13" xfId="0" applyNumberFormat="1" applyFont="1" applyFill="1" applyBorder="1" applyAlignment="1">
      <alignment horizontal="center" vertical="center" wrapText="1"/>
    </xf>
    <xf numFmtId="49" fontId="16" fillId="0" borderId="16" xfId="0" applyNumberFormat="1" applyFont="1" applyFill="1" applyBorder="1" applyAlignment="1">
      <alignment horizontal="center" vertical="center" wrapText="1"/>
    </xf>
    <xf numFmtId="0" fontId="11" fillId="32" borderId="0" xfId="54" applyFont="1" applyFill="1" applyAlignment="1">
      <alignment horizontal="center"/>
      <protection/>
    </xf>
    <xf numFmtId="0" fontId="12" fillId="0" borderId="0" xfId="54" applyFont="1" applyFill="1" applyAlignment="1">
      <alignment horizontal="left"/>
      <protection/>
    </xf>
    <xf numFmtId="0" fontId="16" fillId="0" borderId="0" xfId="54" applyFont="1" applyFill="1" applyAlignment="1">
      <alignment horizontal="center" wrapText="1"/>
      <protection/>
    </xf>
    <xf numFmtId="0" fontId="17" fillId="0" borderId="0" xfId="54" applyFont="1" applyFill="1" applyAlignment="1">
      <alignment/>
      <protection/>
    </xf>
    <xf numFmtId="0" fontId="16" fillId="0" borderId="0" xfId="54" applyFont="1" applyFill="1" applyBorder="1" applyAlignment="1">
      <alignment horizontal="center"/>
      <protection/>
    </xf>
    <xf numFmtId="0" fontId="17" fillId="0" borderId="11" xfId="54" applyFont="1" applyFill="1" applyBorder="1" applyAlignment="1">
      <alignment horizontal="center" vertical="center" wrapText="1"/>
      <protection/>
    </xf>
    <xf numFmtId="0" fontId="119" fillId="0" borderId="11" xfId="54" applyFont="1" applyBorder="1" applyAlignment="1">
      <alignment horizontal="center" vertical="center" wrapText="1"/>
      <protection/>
    </xf>
    <xf numFmtId="0" fontId="80" fillId="0" borderId="11" xfId="54" applyFont="1" applyFill="1" applyBorder="1" applyAlignment="1">
      <alignment horizontal="center" vertical="center" wrapText="1"/>
      <protection/>
    </xf>
    <xf numFmtId="0" fontId="17" fillId="32" borderId="11" xfId="54" applyFont="1" applyFill="1" applyBorder="1" applyAlignment="1">
      <alignment horizontal="center" vertical="center" wrapText="1"/>
      <protection/>
    </xf>
    <xf numFmtId="0" fontId="80" fillId="32" borderId="11" xfId="54" applyFont="1" applyFill="1" applyBorder="1" applyAlignment="1">
      <alignment horizontal="center" vertical="center" wrapText="1"/>
      <protection/>
    </xf>
    <xf numFmtId="0" fontId="16" fillId="0" borderId="14" xfId="54" applyFont="1" applyFill="1" applyBorder="1" applyAlignment="1">
      <alignment horizontal="center" vertical="top" wrapText="1"/>
      <protection/>
    </xf>
    <xf numFmtId="0" fontId="16" fillId="0" borderId="20" xfId="54" applyFont="1" applyFill="1" applyBorder="1" applyAlignment="1">
      <alignment horizontal="center" vertical="top" wrapText="1"/>
      <protection/>
    </xf>
    <xf numFmtId="0" fontId="16" fillId="0" borderId="12" xfId="54" applyFont="1" applyFill="1" applyBorder="1" applyAlignment="1">
      <alignment horizontal="center" vertical="top" wrapText="1"/>
      <protection/>
    </xf>
    <xf numFmtId="49" fontId="17" fillId="32" borderId="11" xfId="54" applyNumberFormat="1" applyFont="1" applyFill="1" applyBorder="1" applyAlignment="1">
      <alignment horizontal="center" vertical="top"/>
      <protection/>
    </xf>
    <xf numFmtId="0" fontId="32" fillId="32" borderId="11" xfId="54" applyFont="1" applyFill="1" applyBorder="1" applyAlignment="1">
      <alignment horizontal="center" vertical="top"/>
      <protection/>
    </xf>
    <xf numFmtId="174" fontId="17" fillId="32" borderId="11" xfId="54" applyNumberFormat="1" applyFont="1" applyFill="1" applyBorder="1" applyAlignment="1">
      <alignment horizontal="center" vertical="top" wrapText="1"/>
      <protection/>
    </xf>
    <xf numFmtId="49" fontId="17" fillId="0" borderId="13" xfId="54" applyNumberFormat="1" applyFont="1" applyFill="1" applyBorder="1" applyAlignment="1">
      <alignment horizontal="center" vertical="top"/>
      <protection/>
    </xf>
    <xf numFmtId="49" fontId="17" fillId="0" borderId="16" xfId="54" applyNumberFormat="1" applyFont="1" applyFill="1" applyBorder="1" applyAlignment="1">
      <alignment horizontal="center" vertical="top"/>
      <protection/>
    </xf>
    <xf numFmtId="0" fontId="17" fillId="32" borderId="13" xfId="54" applyFont="1" applyFill="1" applyBorder="1" applyAlignment="1">
      <alignment horizontal="center" vertical="top" wrapText="1"/>
      <protection/>
    </xf>
    <xf numFmtId="0" fontId="17" fillId="32" borderId="16" xfId="54" applyFont="1" applyFill="1" applyBorder="1" applyAlignment="1">
      <alignment horizontal="center" vertical="top" wrapText="1"/>
      <protection/>
    </xf>
    <xf numFmtId="0" fontId="16" fillId="32" borderId="14" xfId="54" applyFont="1" applyFill="1" applyBorder="1" applyAlignment="1">
      <alignment horizontal="center" vertical="top" wrapText="1"/>
      <protection/>
    </xf>
    <xf numFmtId="0" fontId="16" fillId="32" borderId="20" xfId="54" applyFont="1" applyFill="1" applyBorder="1" applyAlignment="1">
      <alignment horizontal="center" vertical="top" wrapText="1"/>
      <protection/>
    </xf>
    <xf numFmtId="49" fontId="17" fillId="0" borderId="15" xfId="54" applyNumberFormat="1" applyFont="1" applyFill="1" applyBorder="1" applyAlignment="1">
      <alignment horizontal="center" vertical="top"/>
      <protection/>
    </xf>
    <xf numFmtId="0" fontId="17" fillId="32" borderId="15" xfId="54" applyFont="1" applyFill="1" applyBorder="1" applyAlignment="1">
      <alignment horizontal="center" vertical="top" wrapText="1"/>
      <protection/>
    </xf>
    <xf numFmtId="0" fontId="16" fillId="0" borderId="21" xfId="54" applyFont="1" applyFill="1" applyBorder="1" applyAlignment="1">
      <alignment horizontal="center"/>
      <protection/>
    </xf>
    <xf numFmtId="0" fontId="16" fillId="0" borderId="0" xfId="54" applyFont="1" applyFill="1" applyBorder="1" applyAlignment="1">
      <alignment horizontal="center" vertical="center" wrapText="1"/>
      <protection/>
    </xf>
    <xf numFmtId="0" fontId="16" fillId="0" borderId="21" xfId="54" applyFont="1" applyFill="1" applyBorder="1" applyAlignment="1">
      <alignment horizontal="center" vertical="center" wrapText="1"/>
      <protection/>
    </xf>
    <xf numFmtId="0" fontId="12" fillId="0" borderId="18" xfId="54" applyFont="1" applyFill="1" applyBorder="1" applyAlignment="1">
      <alignment horizontal="center" vertical="center" wrapText="1"/>
      <protection/>
    </xf>
    <xf numFmtId="0" fontId="12" fillId="0" borderId="25" xfId="54" applyFont="1" applyFill="1" applyBorder="1" applyAlignment="1">
      <alignment horizontal="center" vertical="center" wrapText="1"/>
      <protection/>
    </xf>
    <xf numFmtId="0" fontId="12" fillId="0" borderId="26" xfId="54" applyFont="1" applyFill="1" applyBorder="1" applyAlignment="1">
      <alignment horizontal="center" vertical="center" wrapText="1"/>
      <protection/>
    </xf>
    <xf numFmtId="0" fontId="12" fillId="0" borderId="19" xfId="54" applyFont="1" applyFill="1" applyBorder="1" applyAlignment="1">
      <alignment horizontal="center" vertical="center" wrapText="1"/>
      <protection/>
    </xf>
    <xf numFmtId="0" fontId="17" fillId="0" borderId="13" xfId="54" applyFont="1" applyFill="1" applyBorder="1" applyAlignment="1">
      <alignment horizontal="center" vertical="center" wrapText="1"/>
      <protection/>
    </xf>
    <xf numFmtId="0" fontId="17" fillId="0" borderId="15" xfId="54" applyFont="1" applyFill="1" applyBorder="1" applyAlignment="1">
      <alignment horizontal="center" vertical="center" wrapText="1"/>
      <protection/>
    </xf>
    <xf numFmtId="0" fontId="17" fillId="0" borderId="16" xfId="54" applyFont="1" applyFill="1" applyBorder="1" applyAlignment="1">
      <alignment horizontal="center" vertical="center" wrapText="1"/>
      <protection/>
    </xf>
    <xf numFmtId="0" fontId="12" fillId="0" borderId="13" xfId="54" applyFont="1" applyFill="1" applyBorder="1" applyAlignment="1">
      <alignment horizontal="center" vertical="center" wrapText="1"/>
      <protection/>
    </xf>
    <xf numFmtId="0" fontId="12" fillId="0" borderId="15" xfId="54" applyFont="1" applyFill="1" applyBorder="1" applyAlignment="1">
      <alignment horizontal="center" vertical="center" wrapText="1"/>
      <protection/>
    </xf>
    <xf numFmtId="0" fontId="12" fillId="0" borderId="16" xfId="54" applyFont="1" applyFill="1" applyBorder="1" applyAlignment="1">
      <alignment horizontal="center" vertical="center" wrapText="1"/>
      <protection/>
    </xf>
    <xf numFmtId="0" fontId="16" fillId="33" borderId="14" xfId="54" applyFont="1" applyFill="1" applyBorder="1" applyAlignment="1">
      <alignment horizontal="center"/>
      <protection/>
    </xf>
    <xf numFmtId="0" fontId="16" fillId="33" borderId="20" xfId="54" applyFont="1" applyFill="1" applyBorder="1" applyAlignment="1">
      <alignment horizontal="center"/>
      <protection/>
    </xf>
    <xf numFmtId="0" fontId="142" fillId="0" borderId="13" xfId="54" applyFont="1" applyFill="1" applyBorder="1" applyAlignment="1">
      <alignment horizontal="center" vertical="center" wrapText="1"/>
      <protection/>
    </xf>
    <xf numFmtId="0" fontId="142" fillId="0" borderId="16" xfId="54" applyFont="1" applyFill="1" applyBorder="1" applyAlignment="1">
      <alignment horizontal="center" vertical="center" wrapText="1"/>
      <protection/>
    </xf>
    <xf numFmtId="182" fontId="143" fillId="35" borderId="17" xfId="54" applyNumberFormat="1" applyFont="1" applyFill="1" applyBorder="1" applyAlignment="1">
      <alignment horizontal="center"/>
      <protection/>
    </xf>
    <xf numFmtId="182" fontId="143" fillId="35" borderId="0" xfId="54" applyNumberFormat="1" applyFont="1" applyFill="1" applyBorder="1" applyAlignment="1">
      <alignment horizontal="center"/>
      <protection/>
    </xf>
    <xf numFmtId="0" fontId="12" fillId="0" borderId="14" xfId="54" applyFont="1" applyFill="1" applyBorder="1" applyAlignment="1">
      <alignment horizontal="center" vertical="center" wrapText="1"/>
      <protection/>
    </xf>
    <xf numFmtId="0" fontId="12" fillId="0" borderId="20" xfId="54" applyFont="1" applyFill="1" applyBorder="1" applyAlignment="1">
      <alignment horizontal="center" vertical="center" wrapText="1"/>
      <protection/>
    </xf>
    <xf numFmtId="0" fontId="12" fillId="0" borderId="12" xfId="54" applyFont="1" applyFill="1" applyBorder="1" applyAlignment="1">
      <alignment horizontal="center" vertical="center" wrapText="1"/>
      <protection/>
    </xf>
    <xf numFmtId="0" fontId="16" fillId="33" borderId="14" xfId="54" applyFont="1" applyFill="1" applyBorder="1" applyAlignment="1">
      <alignment horizontal="center" vertical="center"/>
      <protection/>
    </xf>
    <xf numFmtId="0" fontId="16" fillId="33" borderId="20" xfId="54" applyFont="1" applyFill="1" applyBorder="1" applyAlignment="1">
      <alignment horizontal="center" vertical="center"/>
      <protection/>
    </xf>
    <xf numFmtId="0" fontId="16" fillId="33" borderId="14" xfId="54" applyFont="1" applyFill="1" applyBorder="1" applyAlignment="1">
      <alignment horizontal="center" vertical="center" wrapText="1"/>
      <protection/>
    </xf>
    <xf numFmtId="0" fontId="16" fillId="33" borderId="20" xfId="54" applyFont="1" applyFill="1" applyBorder="1" applyAlignment="1">
      <alignment horizontal="center" vertical="center" wrapText="1"/>
      <protection/>
    </xf>
    <xf numFmtId="0" fontId="12" fillId="32" borderId="13" xfId="54" applyFont="1" applyFill="1" applyBorder="1" applyAlignment="1">
      <alignment horizontal="center" vertical="center" wrapText="1"/>
      <protection/>
    </xf>
    <xf numFmtId="0" fontId="12" fillId="32" borderId="15" xfId="54" applyFont="1" applyFill="1" applyBorder="1" applyAlignment="1">
      <alignment horizontal="center" vertical="center" wrapText="1"/>
      <protection/>
    </xf>
    <xf numFmtId="0" fontId="12" fillId="32" borderId="16" xfId="54" applyFont="1" applyFill="1" applyBorder="1" applyAlignment="1">
      <alignment horizontal="center" vertical="center" wrapText="1"/>
      <protection/>
    </xf>
    <xf numFmtId="0" fontId="16" fillId="0" borderId="14" xfId="54" applyFont="1" applyFill="1" applyBorder="1" applyAlignment="1">
      <alignment horizontal="left" vertical="center" wrapText="1"/>
      <protection/>
    </xf>
    <xf numFmtId="0" fontId="16" fillId="0" borderId="20" xfId="54" applyFont="1" applyFill="1" applyBorder="1" applyAlignment="1">
      <alignment horizontal="left" vertical="center" wrapText="1"/>
      <protection/>
    </xf>
    <xf numFmtId="0" fontId="16" fillId="0" borderId="12" xfId="54" applyFont="1" applyFill="1" applyBorder="1" applyAlignment="1">
      <alignment horizontal="left" vertical="center" wrapText="1"/>
      <protection/>
    </xf>
    <xf numFmtId="0" fontId="16" fillId="0" borderId="0" xfId="54" applyFont="1" applyFill="1" applyAlignment="1">
      <alignment horizontal="center" vertical="center" wrapText="1"/>
      <protection/>
    </xf>
    <xf numFmtId="0" fontId="144" fillId="0" borderId="0" xfId="54" applyFont="1" applyAlignment="1">
      <alignment horizontal="center" vertical="center"/>
      <protection/>
    </xf>
    <xf numFmtId="0" fontId="88" fillId="0" borderId="11" xfId="54" applyFont="1" applyBorder="1" applyAlignment="1">
      <alignment horizontal="center" vertical="center" wrapText="1"/>
      <protection/>
    </xf>
    <xf numFmtId="0" fontId="16" fillId="0" borderId="0" xfId="54" applyFont="1" applyFill="1" applyAlignment="1">
      <alignment horizontal="center"/>
      <protection/>
    </xf>
    <xf numFmtId="0" fontId="87" fillId="0" borderId="0" xfId="54" applyFont="1" applyAlignment="1">
      <alignment horizontal="center" vertical="center" wrapText="1"/>
      <protection/>
    </xf>
    <xf numFmtId="0" fontId="88" fillId="0" borderId="0" xfId="54" applyFont="1" applyAlignment="1">
      <alignment horizontal="center" vertical="center"/>
      <protection/>
    </xf>
    <xf numFmtId="0" fontId="88" fillId="35" borderId="0" xfId="54" applyFont="1" applyFill="1" applyAlignment="1">
      <alignment horizontal="center" vertical="center"/>
      <protection/>
    </xf>
    <xf numFmtId="0" fontId="43" fillId="0" borderId="14" xfId="54" applyFont="1" applyFill="1" applyBorder="1" applyAlignment="1">
      <alignment horizontal="center" vertical="center" wrapText="1"/>
      <protection/>
    </xf>
    <xf numFmtId="0" fontId="43" fillId="0" borderId="12" xfId="54" applyFont="1" applyFill="1" applyBorder="1" applyAlignment="1">
      <alignment horizontal="center" vertical="center" wrapText="1"/>
      <protection/>
    </xf>
    <xf numFmtId="0" fontId="43" fillId="39" borderId="13" xfId="54" applyFont="1" applyFill="1" applyBorder="1" applyAlignment="1">
      <alignment horizontal="center" vertical="center" wrapText="1"/>
      <protection/>
    </xf>
    <xf numFmtId="0" fontId="88" fillId="0" borderId="13" xfId="54" applyFont="1" applyBorder="1" applyAlignment="1">
      <alignment horizontal="center" vertical="center"/>
      <protection/>
    </xf>
    <xf numFmtId="0" fontId="88" fillId="0" borderId="13" xfId="54" applyFont="1" applyBorder="1" applyAlignment="1">
      <alignment horizontal="center" vertical="center" wrapText="1"/>
      <protection/>
    </xf>
    <xf numFmtId="0" fontId="88" fillId="35" borderId="11" xfId="54" applyFont="1" applyFill="1" applyBorder="1" applyAlignment="1">
      <alignment horizontal="center" vertical="center" wrapText="1"/>
      <protection/>
    </xf>
    <xf numFmtId="49" fontId="43" fillId="0" borderId="11" xfId="54" applyNumberFormat="1" applyFont="1" applyFill="1" applyBorder="1" applyAlignment="1">
      <alignment horizontal="center" vertical="center"/>
      <protection/>
    </xf>
    <xf numFmtId="0" fontId="43" fillId="39" borderId="16" xfId="54" applyFont="1" applyFill="1" applyBorder="1" applyAlignment="1">
      <alignment horizontal="center" vertical="center" wrapText="1"/>
      <protection/>
    </xf>
    <xf numFmtId="0" fontId="88" fillId="0" borderId="16" xfId="54" applyFont="1" applyBorder="1" applyAlignment="1">
      <alignment horizontal="center" vertical="center"/>
      <protection/>
    </xf>
    <xf numFmtId="0" fontId="88" fillId="0" borderId="16" xfId="54" applyFont="1" applyBorder="1" applyAlignment="1">
      <alignment horizontal="center" vertical="center" wrapText="1"/>
      <protection/>
    </xf>
    <xf numFmtId="0" fontId="88" fillId="0" borderId="11" xfId="54" applyFont="1" applyBorder="1" applyAlignment="1">
      <alignment horizontal="center" vertical="center"/>
      <protection/>
    </xf>
    <xf numFmtId="0" fontId="88" fillId="35" borderId="11" xfId="54" applyFont="1" applyFill="1" applyBorder="1" applyAlignment="1">
      <alignment horizontal="center" vertical="center"/>
      <protection/>
    </xf>
    <xf numFmtId="0" fontId="88" fillId="32" borderId="11" xfId="54" applyFont="1" applyFill="1" applyBorder="1" applyAlignment="1">
      <alignment horizontal="center" vertical="center"/>
      <protection/>
    </xf>
    <xf numFmtId="0" fontId="42" fillId="0" borderId="11" xfId="54" applyFont="1" applyFill="1" applyBorder="1" applyAlignment="1">
      <alignment vertical="center" wrapText="1"/>
      <protection/>
    </xf>
    <xf numFmtId="0" fontId="43" fillId="0" borderId="11" xfId="54" applyFont="1" applyFill="1" applyBorder="1" applyAlignment="1">
      <alignment horizontal="left" vertical="center" wrapText="1"/>
      <protection/>
    </xf>
    <xf numFmtId="0" fontId="43" fillId="0" borderId="11" xfId="54" applyFont="1" applyFill="1" applyBorder="1" applyAlignment="1">
      <alignment horizontal="center" vertical="center" wrapText="1"/>
      <protection/>
    </xf>
    <xf numFmtId="182" fontId="145" fillId="32" borderId="11" xfId="54" applyNumberFormat="1" applyFont="1" applyFill="1" applyBorder="1" applyAlignment="1">
      <alignment horizontal="center" vertical="center" wrapText="1"/>
      <protection/>
    </xf>
    <xf numFmtId="182" fontId="146" fillId="32" borderId="11" xfId="54" applyNumberFormat="1" applyFont="1" applyFill="1" applyBorder="1" applyAlignment="1">
      <alignment horizontal="center" vertical="center" wrapText="1"/>
      <protection/>
    </xf>
    <xf numFmtId="0" fontId="43" fillId="35" borderId="11" xfId="54" applyFont="1" applyFill="1" applyBorder="1" applyAlignment="1">
      <alignment horizontal="center" vertical="center" wrapText="1"/>
      <protection/>
    </xf>
    <xf numFmtId="182" fontId="41" fillId="32" borderId="11" xfId="54" applyNumberFormat="1" applyFont="1" applyFill="1" applyBorder="1" applyAlignment="1">
      <alignment horizontal="center" vertical="center" wrapText="1"/>
      <protection/>
    </xf>
    <xf numFmtId="0" fontId="146" fillId="0" borderId="11" xfId="54" applyFont="1" applyBorder="1" applyAlignment="1">
      <alignment horizontal="center" vertical="center" wrapText="1"/>
      <protection/>
    </xf>
    <xf numFmtId="182" fontId="43" fillId="35" borderId="11" xfId="54" applyNumberFormat="1" applyFont="1" applyFill="1" applyBorder="1" applyAlignment="1">
      <alignment horizontal="center" vertical="center" wrapText="1"/>
      <protection/>
    </xf>
    <xf numFmtId="0" fontId="88" fillId="0" borderId="11" xfId="54" applyFont="1" applyBorder="1" applyAlignment="1">
      <alignment horizontal="left" vertical="center" wrapText="1"/>
      <protection/>
    </xf>
    <xf numFmtId="0" fontId="42" fillId="0" borderId="16" xfId="54" applyFont="1" applyFill="1" applyBorder="1" applyAlignment="1">
      <alignment vertical="center" wrapText="1"/>
      <protection/>
    </xf>
    <xf numFmtId="0" fontId="43" fillId="0" borderId="16" xfId="54" applyFont="1" applyFill="1" applyBorder="1" applyAlignment="1">
      <alignment horizontal="left" vertical="center" wrapText="1"/>
      <protection/>
    </xf>
    <xf numFmtId="182" fontId="146" fillId="32" borderId="16" xfId="54" applyNumberFormat="1" applyFont="1" applyFill="1" applyBorder="1" applyAlignment="1">
      <alignment horizontal="center" vertical="center" wrapText="1"/>
      <protection/>
    </xf>
    <xf numFmtId="0" fontId="43" fillId="35" borderId="16" xfId="54" applyFont="1" applyFill="1" applyBorder="1" applyAlignment="1">
      <alignment horizontal="center" vertical="center" wrapText="1"/>
      <protection/>
    </xf>
    <xf numFmtId="0" fontId="89" fillId="0" borderId="11" xfId="54" applyFont="1" applyFill="1" applyBorder="1" applyAlignment="1">
      <alignment vertical="center" wrapText="1"/>
      <protection/>
    </xf>
    <xf numFmtId="0" fontId="41" fillId="0" borderId="14" xfId="54" applyFont="1" applyFill="1" applyBorder="1" applyAlignment="1">
      <alignment horizontal="center" vertical="center" wrapText="1"/>
      <protection/>
    </xf>
    <xf numFmtId="0" fontId="41" fillId="0" borderId="20" xfId="54" applyFont="1" applyFill="1" applyBorder="1" applyAlignment="1">
      <alignment horizontal="center" vertical="center" wrapText="1"/>
      <protection/>
    </xf>
    <xf numFmtId="0" fontId="41" fillId="0" borderId="12" xfId="54" applyFont="1" applyFill="1" applyBorder="1" applyAlignment="1">
      <alignment horizontal="center" vertical="center" wrapText="1"/>
      <protection/>
    </xf>
    <xf numFmtId="182" fontId="145" fillId="35" borderId="11" xfId="54" applyNumberFormat="1" applyFont="1" applyFill="1" applyBorder="1" applyAlignment="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6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Хороший" xfId="66"/>
  </cellStyles>
  <dxfs count="2">
    <dxf>
      <fill>
        <patternFill>
          <bgColor indexed="42"/>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wsecretar\&#1084;&#1086;&#1080;%20&#1076;&#1086;&#1082;&#1091;&#1084;&#1077;&#1085;&#1090;&#1099;\Users\&#1055;&#1086;&#1083;&#1100;&#1079;&#1086;&#1074;&#1072;&#1090;&#1077;&#1083;&#1100;\Downloads\&#1050;&#1086;&#1087;&#1080;&#1103;%20otchet_mp_01.07.19%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1 (1-19)"/>
      <sheetName val="Форма 2 (1-19)"/>
      <sheetName val="форма3 (1-19)"/>
      <sheetName val="Форма 4 (1-19)"/>
      <sheetName val="форма5 за 1полугодие-19г."/>
    </sheetNames>
    <sheetDataSet>
      <sheetData sheetId="0">
        <row r="57">
          <cell r="M57">
            <v>0</v>
          </cell>
        </row>
        <row r="58">
          <cell r="M5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K157"/>
  <sheetViews>
    <sheetView tabSelected="1" zoomScale="40" zoomScaleNormal="40" zoomScaleSheetLayoutView="40" zoomScalePageLayoutView="76" workbookViewId="0" topLeftCell="A4">
      <pane xSplit="6" ySplit="12" topLeftCell="G42" activePane="bottomRight" state="frozen"/>
      <selection pane="topLeft" activeCell="A4" sqref="A4"/>
      <selection pane="topRight" activeCell="G4" sqref="G4"/>
      <selection pane="bottomLeft" activeCell="A10" sqref="A10"/>
      <selection pane="bottomRight" activeCell="AD48" sqref="AD48"/>
    </sheetView>
  </sheetViews>
  <sheetFormatPr defaultColWidth="9.140625" defaultRowHeight="15"/>
  <cols>
    <col min="1" max="1" width="6.7109375" style="58" customWidth="1"/>
    <col min="2" max="2" width="5.7109375" style="58" customWidth="1"/>
    <col min="3" max="3" width="6.00390625" style="58" customWidth="1"/>
    <col min="4" max="4" width="5.7109375" style="58" customWidth="1"/>
    <col min="5" max="5" width="74.00390625" style="58" customWidth="1"/>
    <col min="6" max="6" width="42.140625" style="170" customWidth="1"/>
    <col min="7" max="7" width="10.7109375" style="58" customWidth="1"/>
    <col min="8" max="8" width="7.7109375" style="58" customWidth="1"/>
    <col min="9" max="9" width="8.7109375" style="58" customWidth="1"/>
    <col min="10" max="10" width="20.8515625" style="58" customWidth="1"/>
    <col min="11" max="11" width="14.00390625" style="75" customWidth="1"/>
    <col min="12" max="12" width="26.7109375" style="75" customWidth="1"/>
    <col min="13" max="13" width="28.140625" style="58" customWidth="1"/>
    <col min="14" max="14" width="27.00390625" style="58" customWidth="1"/>
    <col min="15" max="15" width="27.00390625" style="183" customWidth="1"/>
    <col min="16" max="16" width="27.8515625" style="183" customWidth="1"/>
    <col min="17" max="17" width="22.421875" style="58" customWidth="1"/>
  </cols>
  <sheetData>
    <row r="1" spans="1:18" ht="39" customHeight="1">
      <c r="A1" s="61"/>
      <c r="B1" s="61"/>
      <c r="C1" s="61"/>
      <c r="D1" s="61"/>
      <c r="E1" s="61"/>
      <c r="F1" s="62"/>
      <c r="G1" s="62"/>
      <c r="H1" s="61"/>
      <c r="I1" s="61"/>
      <c r="J1" s="61"/>
      <c r="K1" s="77"/>
      <c r="L1" s="61"/>
      <c r="M1" s="525" t="s">
        <v>295</v>
      </c>
      <c r="N1" s="525"/>
      <c r="O1" s="525"/>
      <c r="P1" s="525"/>
      <c r="Q1" s="83"/>
      <c r="R1" s="58"/>
    </row>
    <row r="2" spans="1:18" ht="81" customHeight="1">
      <c r="A2" s="61"/>
      <c r="B2" s="61"/>
      <c r="C2" s="61"/>
      <c r="D2" s="61"/>
      <c r="E2" s="61"/>
      <c r="F2" s="62"/>
      <c r="G2" s="62"/>
      <c r="H2" s="61"/>
      <c r="I2" s="61"/>
      <c r="J2" s="61"/>
      <c r="K2" s="77"/>
      <c r="L2" s="61"/>
      <c r="M2" s="526" t="s">
        <v>328</v>
      </c>
      <c r="N2" s="526"/>
      <c r="O2" s="526"/>
      <c r="P2" s="526"/>
      <c r="Q2" s="171"/>
      <c r="R2" s="58"/>
    </row>
    <row r="3" spans="1:18" ht="40.5" customHeight="1">
      <c r="A3" s="61"/>
      <c r="B3" s="61"/>
      <c r="C3" s="61"/>
      <c r="D3" s="61"/>
      <c r="E3" s="61"/>
      <c r="F3" s="62"/>
      <c r="G3" s="62"/>
      <c r="H3" s="61"/>
      <c r="I3" s="61"/>
      <c r="J3" s="61"/>
      <c r="K3" s="77"/>
      <c r="L3" s="61"/>
      <c r="M3" s="527" t="s">
        <v>329</v>
      </c>
      <c r="N3" s="527"/>
      <c r="O3" s="527"/>
      <c r="P3" s="527"/>
      <c r="Q3" s="172"/>
      <c r="R3" s="58"/>
    </row>
    <row r="4" spans="1:18" ht="40.5" customHeight="1">
      <c r="A4" s="61"/>
      <c r="B4" s="61"/>
      <c r="C4" s="61"/>
      <c r="D4" s="61"/>
      <c r="E4" s="61"/>
      <c r="F4" s="62"/>
      <c r="G4" s="62"/>
      <c r="H4" s="61"/>
      <c r="I4" s="61"/>
      <c r="J4" s="61"/>
      <c r="K4" s="77"/>
      <c r="L4" s="61"/>
      <c r="M4" s="249"/>
      <c r="N4" s="249"/>
      <c r="O4" s="249"/>
      <c r="P4" s="249"/>
      <c r="Q4" s="172"/>
      <c r="R4" s="58"/>
    </row>
    <row r="5" spans="1:18" ht="40.5" customHeight="1">
      <c r="A5" s="61"/>
      <c r="B5" s="61"/>
      <c r="C5" s="61"/>
      <c r="D5" s="61"/>
      <c r="E5" s="61"/>
      <c r="F5" s="62"/>
      <c r="G5" s="62"/>
      <c r="H5" s="61"/>
      <c r="I5" s="61"/>
      <c r="J5" s="61"/>
      <c r="K5" s="77"/>
      <c r="L5" s="61"/>
      <c r="M5" s="249"/>
      <c r="N5" s="249"/>
      <c r="O5" s="249"/>
      <c r="P5" s="249"/>
      <c r="Q5" s="172"/>
      <c r="R5" s="58"/>
    </row>
    <row r="6" spans="1:18" ht="40.5" customHeight="1">
      <c r="A6" s="61"/>
      <c r="B6" s="61"/>
      <c r="C6" s="61"/>
      <c r="D6" s="61"/>
      <c r="E6" s="61"/>
      <c r="F6" s="62"/>
      <c r="G6" s="62"/>
      <c r="H6" s="61"/>
      <c r="I6" s="61"/>
      <c r="J6" s="61"/>
      <c r="K6" s="77"/>
      <c r="L6" s="451" t="s">
        <v>500</v>
      </c>
      <c r="M6" s="452"/>
      <c r="N6" s="452"/>
      <c r="O6" s="452"/>
      <c r="P6" s="249"/>
      <c r="Q6" s="172"/>
      <c r="R6" s="58"/>
    </row>
    <row r="7" spans="1:18" ht="108" customHeight="1">
      <c r="A7" s="61"/>
      <c r="B7" s="61"/>
      <c r="C7" s="61"/>
      <c r="D7" s="61"/>
      <c r="E7" s="61"/>
      <c r="F7" s="62"/>
      <c r="G7" s="62"/>
      <c r="H7" s="61"/>
      <c r="I7" s="61"/>
      <c r="J7" s="61"/>
      <c r="K7" s="77"/>
      <c r="L7" s="451" t="s">
        <v>502</v>
      </c>
      <c r="M7" s="452"/>
      <c r="N7" s="452"/>
      <c r="O7" s="452"/>
      <c r="P7" s="249"/>
      <c r="Q7" s="172"/>
      <c r="R7" s="58"/>
    </row>
    <row r="8" spans="1:18" s="305" customFormat="1" ht="87.75" customHeight="1">
      <c r="A8" s="300"/>
      <c r="B8" s="300"/>
      <c r="C8" s="300"/>
      <c r="D8" s="300"/>
      <c r="E8" s="300"/>
      <c r="F8" s="301"/>
      <c r="G8" s="301"/>
      <c r="H8" s="300"/>
      <c r="I8" s="300"/>
      <c r="J8" s="300"/>
      <c r="K8" s="302"/>
      <c r="L8" s="451" t="s">
        <v>501</v>
      </c>
      <c r="M8" s="453"/>
      <c r="N8" s="453"/>
      <c r="O8" s="453"/>
      <c r="P8" s="303"/>
      <c r="Q8" s="302"/>
      <c r="R8" s="304"/>
    </row>
    <row r="9" spans="1:18" ht="40.5" customHeight="1">
      <c r="A9" s="61"/>
      <c r="B9" s="61"/>
      <c r="C9" s="61"/>
      <c r="D9" s="61"/>
      <c r="E9" s="61"/>
      <c r="F9" s="62"/>
      <c r="G9" s="62"/>
      <c r="H9" s="61"/>
      <c r="I9" s="61"/>
      <c r="J9" s="61"/>
      <c r="K9" s="77"/>
      <c r="L9" s="61"/>
      <c r="M9" s="249"/>
      <c r="N9" s="249"/>
      <c r="O9" s="249"/>
      <c r="P9" s="249"/>
      <c r="Q9" s="172"/>
      <c r="R9" s="58"/>
    </row>
    <row r="10" spans="1:18" ht="40.5" customHeight="1">
      <c r="A10" s="528" t="s">
        <v>291</v>
      </c>
      <c r="B10" s="528"/>
      <c r="C10" s="528"/>
      <c r="D10" s="528"/>
      <c r="E10" s="528"/>
      <c r="F10" s="528"/>
      <c r="G10" s="528"/>
      <c r="H10" s="528"/>
      <c r="I10" s="528"/>
      <c r="J10" s="528"/>
      <c r="K10" s="528"/>
      <c r="L10" s="528"/>
      <c r="M10" s="528"/>
      <c r="N10" s="528"/>
      <c r="O10" s="528"/>
      <c r="P10" s="528"/>
      <c r="Q10" s="306"/>
      <c r="R10" s="58"/>
    </row>
    <row r="11" spans="1:17" s="54" customFormat="1" ht="38.25" customHeight="1">
      <c r="A11" s="529" t="s">
        <v>380</v>
      </c>
      <c r="B11" s="529"/>
      <c r="C11" s="529"/>
      <c r="D11" s="529"/>
      <c r="E11" s="529"/>
      <c r="F11" s="529"/>
      <c r="G11" s="529"/>
      <c r="H11" s="529"/>
      <c r="I11" s="529"/>
      <c r="J11" s="529"/>
      <c r="K11" s="529"/>
      <c r="L11" s="529"/>
      <c r="M11" s="529"/>
      <c r="N11" s="529"/>
      <c r="O11" s="529"/>
      <c r="P11" s="529"/>
      <c r="Q11" s="307"/>
    </row>
    <row r="12" spans="1:17" s="54" customFormat="1" ht="29.25" customHeight="1">
      <c r="A12" s="530" t="s">
        <v>228</v>
      </c>
      <c r="B12" s="530"/>
      <c r="C12" s="530"/>
      <c r="D12" s="530"/>
      <c r="E12" s="530"/>
      <c r="F12" s="530"/>
      <c r="G12" s="530"/>
      <c r="H12" s="530"/>
      <c r="I12" s="530"/>
      <c r="J12" s="530"/>
      <c r="K12" s="530"/>
      <c r="L12" s="530"/>
      <c r="M12" s="530"/>
      <c r="N12" s="530"/>
      <c r="O12" s="530"/>
      <c r="P12" s="530"/>
      <c r="Q12" s="530"/>
    </row>
    <row r="13" spans="1:17" s="52" customFormat="1" ht="44.25" customHeight="1">
      <c r="A13" s="514" t="s">
        <v>8</v>
      </c>
      <c r="B13" s="515"/>
      <c r="C13" s="515"/>
      <c r="D13" s="516"/>
      <c r="E13" s="55" t="s">
        <v>21</v>
      </c>
      <c r="F13" s="520" t="s">
        <v>174</v>
      </c>
      <c r="G13" s="514" t="s">
        <v>22</v>
      </c>
      <c r="H13" s="515"/>
      <c r="I13" s="515"/>
      <c r="J13" s="515"/>
      <c r="K13" s="516"/>
      <c r="L13" s="522" t="s">
        <v>23</v>
      </c>
      <c r="M13" s="523"/>
      <c r="N13" s="524"/>
      <c r="O13" s="522" t="s">
        <v>35</v>
      </c>
      <c r="P13" s="524"/>
      <c r="Q13" s="53"/>
    </row>
    <row r="14" spans="1:17" s="52" customFormat="1" ht="139.5">
      <c r="A14" s="55" t="s">
        <v>13</v>
      </c>
      <c r="B14" s="55" t="s">
        <v>9</v>
      </c>
      <c r="C14" s="55" t="s">
        <v>10</v>
      </c>
      <c r="D14" s="55" t="s">
        <v>11</v>
      </c>
      <c r="E14" s="55" t="s">
        <v>20</v>
      </c>
      <c r="F14" s="521"/>
      <c r="G14" s="55" t="s">
        <v>24</v>
      </c>
      <c r="H14" s="55" t="s">
        <v>25</v>
      </c>
      <c r="I14" s="55" t="s">
        <v>26</v>
      </c>
      <c r="J14" s="55" t="s">
        <v>27</v>
      </c>
      <c r="K14" s="84" t="s">
        <v>28</v>
      </c>
      <c r="L14" s="60" t="s">
        <v>40</v>
      </c>
      <c r="M14" s="60" t="s">
        <v>41</v>
      </c>
      <c r="N14" s="60" t="s">
        <v>36</v>
      </c>
      <c r="O14" s="60" t="s">
        <v>330</v>
      </c>
      <c r="P14" s="60" t="s">
        <v>331</v>
      </c>
      <c r="Q14" s="53"/>
    </row>
    <row r="15" spans="1:17" s="181" customFormat="1" ht="23.25">
      <c r="A15" s="177">
        <v>1</v>
      </c>
      <c r="B15" s="177">
        <v>2</v>
      </c>
      <c r="C15" s="177">
        <v>3</v>
      </c>
      <c r="D15" s="177">
        <v>3</v>
      </c>
      <c r="E15" s="178">
        <v>5</v>
      </c>
      <c r="F15" s="179">
        <v>6</v>
      </c>
      <c r="G15" s="177">
        <v>7</v>
      </c>
      <c r="H15" s="177">
        <v>8</v>
      </c>
      <c r="I15" s="177">
        <v>9</v>
      </c>
      <c r="J15" s="177">
        <v>10</v>
      </c>
      <c r="K15" s="177">
        <v>11</v>
      </c>
      <c r="L15" s="177">
        <v>12</v>
      </c>
      <c r="M15" s="177">
        <v>13</v>
      </c>
      <c r="N15" s="177">
        <v>14</v>
      </c>
      <c r="O15" s="177">
        <v>15</v>
      </c>
      <c r="P15" s="177">
        <v>16</v>
      </c>
      <c r="Q15" s="180"/>
    </row>
    <row r="16" spans="1:17" s="52" customFormat="1" ht="33" customHeight="1">
      <c r="A16" s="512" t="s">
        <v>19</v>
      </c>
      <c r="B16" s="512"/>
      <c r="C16" s="512"/>
      <c r="D16" s="512"/>
      <c r="E16" s="517" t="s">
        <v>175</v>
      </c>
      <c r="F16" s="87" t="s">
        <v>29</v>
      </c>
      <c r="G16" s="86"/>
      <c r="H16" s="86"/>
      <c r="I16" s="86"/>
      <c r="J16" s="86"/>
      <c r="K16" s="88"/>
      <c r="L16" s="90">
        <f>L17+L18</f>
        <v>1133518.3</v>
      </c>
      <c r="M16" s="89">
        <f>M17+M18</f>
        <v>1620071.0000000002</v>
      </c>
      <c r="N16" s="89">
        <f>N17+N18</f>
        <v>1597713.1999999997</v>
      </c>
      <c r="O16" s="182">
        <f aca="true" t="shared" si="0" ref="O16:O24">N16/L16*100</f>
        <v>140.9516899727159</v>
      </c>
      <c r="P16" s="182">
        <f>N16/M16*100</f>
        <v>98.6199493725892</v>
      </c>
      <c r="Q16" s="53"/>
    </row>
    <row r="17" spans="1:17" s="52" customFormat="1" ht="23.25" customHeight="1">
      <c r="A17" s="513"/>
      <c r="B17" s="513"/>
      <c r="C17" s="513"/>
      <c r="D17" s="513"/>
      <c r="E17" s="518"/>
      <c r="F17" s="87" t="s">
        <v>154</v>
      </c>
      <c r="G17" s="86" t="s">
        <v>49</v>
      </c>
      <c r="H17" s="86"/>
      <c r="I17" s="86"/>
      <c r="J17" s="86"/>
      <c r="K17" s="88"/>
      <c r="L17" s="90">
        <f>L20+L48+L73+L98+L107+L119</f>
        <v>1049377.1</v>
      </c>
      <c r="M17" s="89">
        <f>M20+M48+M73+M98+M107+M119</f>
        <v>1559386.4000000001</v>
      </c>
      <c r="N17" s="89">
        <f>N20+N48+N73+N98+N107+N119</f>
        <v>1537028.5999999996</v>
      </c>
      <c r="O17" s="182">
        <f t="shared" si="0"/>
        <v>146.47056811131094</v>
      </c>
      <c r="P17" s="182">
        <f aca="true" t="shared" si="1" ref="P17:P73">N17/M17*100</f>
        <v>98.56624374818195</v>
      </c>
      <c r="Q17" s="53"/>
    </row>
    <row r="18" spans="1:17" s="52" customFormat="1" ht="72.75" customHeight="1">
      <c r="A18" s="513"/>
      <c r="B18" s="513"/>
      <c r="C18" s="513"/>
      <c r="D18" s="513"/>
      <c r="E18" s="518"/>
      <c r="F18" s="87" t="s">
        <v>296</v>
      </c>
      <c r="G18" s="86" t="s">
        <v>51</v>
      </c>
      <c r="H18" s="86"/>
      <c r="I18" s="86"/>
      <c r="J18" s="86"/>
      <c r="K18" s="88"/>
      <c r="L18" s="90">
        <f>L74+L120</f>
        <v>84141.20000000001</v>
      </c>
      <c r="M18" s="90">
        <f>M74+M120</f>
        <v>60684.6</v>
      </c>
      <c r="N18" s="90">
        <f>N74+N120</f>
        <v>60684.6</v>
      </c>
      <c r="O18" s="182">
        <f t="shared" si="0"/>
        <v>72.12233721411151</v>
      </c>
      <c r="P18" s="182">
        <f t="shared" si="1"/>
        <v>100</v>
      </c>
      <c r="Q18" s="53"/>
    </row>
    <row r="19" spans="1:17" s="52" customFormat="1" ht="26.25" customHeight="1">
      <c r="A19" s="512" t="s">
        <v>19</v>
      </c>
      <c r="B19" s="512" t="s">
        <v>7</v>
      </c>
      <c r="C19" s="512"/>
      <c r="D19" s="512"/>
      <c r="E19" s="485" t="s">
        <v>103</v>
      </c>
      <c r="F19" s="91" t="s">
        <v>29</v>
      </c>
      <c r="G19" s="92"/>
      <c r="H19" s="92"/>
      <c r="I19" s="92"/>
      <c r="J19" s="92"/>
      <c r="K19" s="93"/>
      <c r="L19" s="119">
        <f>L20</f>
        <v>484315.1</v>
      </c>
      <c r="M19" s="213">
        <f>M20</f>
        <v>735079.6000000001</v>
      </c>
      <c r="N19" s="213">
        <f>N20</f>
        <v>726152.3999999999</v>
      </c>
      <c r="O19" s="182">
        <f t="shared" si="0"/>
        <v>149.9338756937374</v>
      </c>
      <c r="P19" s="182">
        <f t="shared" si="1"/>
        <v>98.7855464904753</v>
      </c>
      <c r="Q19" s="53"/>
    </row>
    <row r="20" spans="1:17" s="52" customFormat="1" ht="52.5" customHeight="1">
      <c r="A20" s="519"/>
      <c r="B20" s="519"/>
      <c r="C20" s="519"/>
      <c r="D20" s="519"/>
      <c r="E20" s="486"/>
      <c r="F20" s="94" t="s">
        <v>154</v>
      </c>
      <c r="G20" s="95" t="s">
        <v>49</v>
      </c>
      <c r="H20" s="95"/>
      <c r="I20" s="95"/>
      <c r="J20" s="95"/>
      <c r="K20" s="96"/>
      <c r="L20" s="120">
        <f>L22+L37+L43+L46</f>
        <v>484315.1</v>
      </c>
      <c r="M20" s="97">
        <f>M22+M37+M43+M46</f>
        <v>735079.6000000001</v>
      </c>
      <c r="N20" s="97">
        <f>N22+N37+N43+N46</f>
        <v>726152.3999999999</v>
      </c>
      <c r="O20" s="182">
        <f t="shared" si="0"/>
        <v>149.9338756937374</v>
      </c>
      <c r="P20" s="182">
        <f t="shared" si="1"/>
        <v>98.7855464904753</v>
      </c>
      <c r="Q20" s="53"/>
    </row>
    <row r="21" spans="1:17" s="52" customFormat="1" ht="21.75" customHeight="1">
      <c r="A21" s="501" t="s">
        <v>19</v>
      </c>
      <c r="B21" s="501" t="s">
        <v>7</v>
      </c>
      <c r="C21" s="501" t="s">
        <v>19</v>
      </c>
      <c r="D21" s="501"/>
      <c r="E21" s="491" t="s">
        <v>176</v>
      </c>
      <c r="F21" s="100" t="s">
        <v>29</v>
      </c>
      <c r="G21" s="101"/>
      <c r="H21" s="101"/>
      <c r="I21" s="101"/>
      <c r="J21" s="101"/>
      <c r="K21" s="102"/>
      <c r="L21" s="116">
        <f>L22</f>
        <v>481176.6</v>
      </c>
      <c r="M21" s="103">
        <f>M22</f>
        <v>719998.2000000001</v>
      </c>
      <c r="N21" s="103">
        <f>N22</f>
        <v>713601.8</v>
      </c>
      <c r="O21" s="182">
        <f t="shared" si="0"/>
        <v>148.30351268120688</v>
      </c>
      <c r="P21" s="182">
        <f t="shared" si="1"/>
        <v>99.11160889013333</v>
      </c>
      <c r="Q21" s="53"/>
    </row>
    <row r="22" spans="1:17" s="52" customFormat="1" ht="57.75" customHeight="1">
      <c r="A22" s="502"/>
      <c r="B22" s="502"/>
      <c r="C22" s="502"/>
      <c r="D22" s="502"/>
      <c r="E22" s="493"/>
      <c r="F22" s="100" t="s">
        <v>154</v>
      </c>
      <c r="G22" s="101" t="s">
        <v>49</v>
      </c>
      <c r="H22" s="101"/>
      <c r="I22" s="101"/>
      <c r="J22" s="101"/>
      <c r="K22" s="102"/>
      <c r="L22" s="116">
        <f>L23+L24+L27+L28+L29+L30+L31+L32+L33+L34+L35+L25+L26</f>
        <v>481176.6</v>
      </c>
      <c r="M22" s="116">
        <f>M23+M24+M27+M28+M29+M30+M31+M32+M33+M34+M35+M25+M26</f>
        <v>719998.2000000001</v>
      </c>
      <c r="N22" s="116">
        <f>N23+N24+N27+N28+N29+N30+N31+N32+N33+N34+N35+N25+N26</f>
        <v>713601.8</v>
      </c>
      <c r="O22" s="182">
        <f t="shared" si="0"/>
        <v>148.30351268120688</v>
      </c>
      <c r="P22" s="182">
        <f t="shared" si="1"/>
        <v>99.11160889013333</v>
      </c>
      <c r="Q22" s="53"/>
    </row>
    <row r="23" spans="1:17" s="52" customFormat="1" ht="123.75" customHeight="1">
      <c r="A23" s="104" t="s">
        <v>19</v>
      </c>
      <c r="B23" s="104" t="s">
        <v>7</v>
      </c>
      <c r="C23" s="104" t="s">
        <v>19</v>
      </c>
      <c r="D23" s="105" t="s">
        <v>6</v>
      </c>
      <c r="E23" s="85" t="s">
        <v>177</v>
      </c>
      <c r="F23" s="85" t="s">
        <v>154</v>
      </c>
      <c r="G23" s="104" t="s">
        <v>49</v>
      </c>
      <c r="H23" s="104" t="s">
        <v>52</v>
      </c>
      <c r="I23" s="104" t="s">
        <v>19</v>
      </c>
      <c r="J23" s="106" t="s">
        <v>297</v>
      </c>
      <c r="K23" s="107" t="s">
        <v>353</v>
      </c>
      <c r="L23" s="113">
        <v>402759.2</v>
      </c>
      <c r="M23" s="108">
        <v>582160.4</v>
      </c>
      <c r="N23" s="108">
        <v>576932.3</v>
      </c>
      <c r="O23" s="182">
        <f t="shared" si="0"/>
        <v>143.2449711887401</v>
      </c>
      <c r="P23" s="182">
        <f t="shared" si="1"/>
        <v>99.101948535146</v>
      </c>
      <c r="Q23" s="53"/>
    </row>
    <row r="24" spans="1:17" s="52" customFormat="1" ht="102" customHeight="1">
      <c r="A24" s="468" t="s">
        <v>19</v>
      </c>
      <c r="B24" s="468" t="s">
        <v>7</v>
      </c>
      <c r="C24" s="468" t="s">
        <v>19</v>
      </c>
      <c r="D24" s="551" t="s">
        <v>54</v>
      </c>
      <c r="E24" s="454" t="s">
        <v>232</v>
      </c>
      <c r="F24" s="454" t="s">
        <v>156</v>
      </c>
      <c r="G24" s="104" t="s">
        <v>49</v>
      </c>
      <c r="H24" s="104" t="s">
        <v>52</v>
      </c>
      <c r="I24" s="104" t="s">
        <v>19</v>
      </c>
      <c r="J24" s="109" t="s">
        <v>178</v>
      </c>
      <c r="K24" s="107" t="s">
        <v>354</v>
      </c>
      <c r="L24" s="113">
        <v>71374.9</v>
      </c>
      <c r="M24" s="108">
        <f>99924.3+3344.5</f>
        <v>103268.8</v>
      </c>
      <c r="N24" s="108">
        <f>98831.6+3297.7</f>
        <v>102129.3</v>
      </c>
      <c r="O24" s="182">
        <f t="shared" si="0"/>
        <v>143.0885367264963</v>
      </c>
      <c r="P24" s="182">
        <f t="shared" si="1"/>
        <v>98.89656895403066</v>
      </c>
      <c r="Q24" s="53"/>
    </row>
    <row r="25" spans="1:17" s="52" customFormat="1" ht="102" customHeight="1">
      <c r="A25" s="469"/>
      <c r="B25" s="469"/>
      <c r="C25" s="469"/>
      <c r="D25" s="552"/>
      <c r="E25" s="461"/>
      <c r="F25" s="461"/>
      <c r="G25" s="104" t="s">
        <v>49</v>
      </c>
      <c r="H25" s="104" t="s">
        <v>52</v>
      </c>
      <c r="I25" s="104" t="s">
        <v>19</v>
      </c>
      <c r="J25" s="109" t="s">
        <v>299</v>
      </c>
      <c r="K25" s="107" t="s">
        <v>91</v>
      </c>
      <c r="L25" s="113">
        <v>0</v>
      </c>
      <c r="M25" s="108">
        <v>20804.3</v>
      </c>
      <c r="N25" s="108">
        <f>20312.9+468.8</f>
        <v>20781.7</v>
      </c>
      <c r="O25" s="182"/>
      <c r="P25" s="182">
        <f t="shared" si="1"/>
        <v>99.8913686112967</v>
      </c>
      <c r="Q25" s="53"/>
    </row>
    <row r="26" spans="1:17" s="52" customFormat="1" ht="102" customHeight="1">
      <c r="A26" s="550"/>
      <c r="B26" s="550"/>
      <c r="C26" s="550"/>
      <c r="D26" s="550"/>
      <c r="E26" s="553"/>
      <c r="F26" s="553"/>
      <c r="G26" s="104" t="s">
        <v>49</v>
      </c>
      <c r="H26" s="104" t="s">
        <v>52</v>
      </c>
      <c r="I26" s="104" t="s">
        <v>19</v>
      </c>
      <c r="J26" s="109" t="s">
        <v>210</v>
      </c>
      <c r="K26" s="107" t="s">
        <v>60</v>
      </c>
      <c r="L26" s="113">
        <v>0</v>
      </c>
      <c r="M26" s="108">
        <v>1145.4</v>
      </c>
      <c r="N26" s="108">
        <v>1142.3</v>
      </c>
      <c r="O26" s="182"/>
      <c r="P26" s="182">
        <f t="shared" si="1"/>
        <v>99.72935219137418</v>
      </c>
      <c r="Q26" s="53"/>
    </row>
    <row r="27" spans="1:17" s="52" customFormat="1" ht="54.75" customHeight="1">
      <c r="A27" s="104" t="s">
        <v>19</v>
      </c>
      <c r="B27" s="104" t="s">
        <v>7</v>
      </c>
      <c r="C27" s="104" t="s">
        <v>19</v>
      </c>
      <c r="D27" s="105" t="s">
        <v>56</v>
      </c>
      <c r="E27" s="85" t="s">
        <v>416</v>
      </c>
      <c r="F27" s="85" t="s">
        <v>154</v>
      </c>
      <c r="G27" s="104" t="s">
        <v>49</v>
      </c>
      <c r="H27" s="104" t="s">
        <v>52</v>
      </c>
      <c r="I27" s="104" t="s">
        <v>19</v>
      </c>
      <c r="J27" s="109" t="s">
        <v>179</v>
      </c>
      <c r="K27" s="107" t="s">
        <v>91</v>
      </c>
      <c r="L27" s="113">
        <v>7042.5</v>
      </c>
      <c r="M27" s="108">
        <v>6546.5</v>
      </c>
      <c r="N27" s="108">
        <v>6546.5</v>
      </c>
      <c r="O27" s="182">
        <f>N27/L27*100</f>
        <v>92.95704650337238</v>
      </c>
      <c r="P27" s="182">
        <f t="shared" si="1"/>
        <v>100</v>
      </c>
      <c r="Q27" s="53"/>
    </row>
    <row r="28" spans="1:17" s="52" customFormat="1" ht="23.25" customHeight="1" hidden="1">
      <c r="A28" s="468" t="s">
        <v>19</v>
      </c>
      <c r="B28" s="468" t="s">
        <v>7</v>
      </c>
      <c r="C28" s="468" t="s">
        <v>19</v>
      </c>
      <c r="D28" s="468" t="s">
        <v>61</v>
      </c>
      <c r="E28" s="454" t="s">
        <v>417</v>
      </c>
      <c r="F28" s="454" t="s">
        <v>154</v>
      </c>
      <c r="G28" s="104" t="s">
        <v>49</v>
      </c>
      <c r="H28" s="104" t="s">
        <v>52</v>
      </c>
      <c r="I28" s="104" t="s">
        <v>19</v>
      </c>
      <c r="J28" s="109" t="s">
        <v>210</v>
      </c>
      <c r="K28" s="107" t="s">
        <v>91</v>
      </c>
      <c r="L28" s="113">
        <v>0</v>
      </c>
      <c r="M28" s="108">
        <v>0</v>
      </c>
      <c r="N28" s="108">
        <v>0</v>
      </c>
      <c r="O28" s="182"/>
      <c r="P28" s="182"/>
      <c r="Q28" s="53"/>
    </row>
    <row r="29" spans="1:17" s="52" customFormat="1" ht="23.25">
      <c r="A29" s="469"/>
      <c r="B29" s="469"/>
      <c r="C29" s="469"/>
      <c r="D29" s="469"/>
      <c r="E29" s="461"/>
      <c r="F29" s="461"/>
      <c r="G29" s="104" t="s">
        <v>49</v>
      </c>
      <c r="H29" s="104" t="s">
        <v>52</v>
      </c>
      <c r="I29" s="104" t="s">
        <v>19</v>
      </c>
      <c r="J29" s="109" t="s">
        <v>211</v>
      </c>
      <c r="K29" s="107" t="s">
        <v>91</v>
      </c>
      <c r="L29" s="113">
        <v>0</v>
      </c>
      <c r="M29" s="108">
        <v>665.2</v>
      </c>
      <c r="N29" s="108">
        <v>665.2</v>
      </c>
      <c r="O29" s="182"/>
      <c r="P29" s="182">
        <f t="shared" si="1"/>
        <v>100</v>
      </c>
      <c r="Q29" s="53"/>
    </row>
    <row r="30" spans="1:17" s="52" customFormat="1" ht="23.25">
      <c r="A30" s="469"/>
      <c r="B30" s="469"/>
      <c r="C30" s="469"/>
      <c r="D30" s="469"/>
      <c r="E30" s="461"/>
      <c r="F30" s="461"/>
      <c r="G30" s="104" t="s">
        <v>49</v>
      </c>
      <c r="H30" s="104" t="s">
        <v>52</v>
      </c>
      <c r="I30" s="104" t="s">
        <v>19</v>
      </c>
      <c r="J30" s="109" t="s">
        <v>200</v>
      </c>
      <c r="K30" s="107" t="s">
        <v>91</v>
      </c>
      <c r="L30" s="113">
        <v>0</v>
      </c>
      <c r="M30" s="108">
        <v>1131.6</v>
      </c>
      <c r="N30" s="108">
        <v>1128.5</v>
      </c>
      <c r="O30" s="182"/>
      <c r="P30" s="182">
        <f t="shared" si="1"/>
        <v>99.72605160834217</v>
      </c>
      <c r="Q30" s="53"/>
    </row>
    <row r="31" spans="1:17" s="52" customFormat="1" ht="23.25" hidden="1">
      <c r="A31" s="469"/>
      <c r="B31" s="469"/>
      <c r="C31" s="469"/>
      <c r="D31" s="469"/>
      <c r="E31" s="461"/>
      <c r="F31" s="461"/>
      <c r="G31" s="104" t="s">
        <v>49</v>
      </c>
      <c r="H31" s="104" t="s">
        <v>52</v>
      </c>
      <c r="I31" s="104" t="s">
        <v>19</v>
      </c>
      <c r="J31" s="109" t="s">
        <v>201</v>
      </c>
      <c r="K31" s="107" t="s">
        <v>91</v>
      </c>
      <c r="L31" s="113">
        <v>0</v>
      </c>
      <c r="M31" s="108">
        <v>0</v>
      </c>
      <c r="N31" s="108">
        <v>0</v>
      </c>
      <c r="O31" s="182"/>
      <c r="P31" s="182"/>
      <c r="Q31" s="53"/>
    </row>
    <row r="32" spans="1:17" s="52" customFormat="1" ht="41.25" customHeight="1">
      <c r="A32" s="469"/>
      <c r="B32" s="469"/>
      <c r="C32" s="469"/>
      <c r="D32" s="469"/>
      <c r="E32" s="461"/>
      <c r="F32" s="461"/>
      <c r="G32" s="104" t="s">
        <v>49</v>
      </c>
      <c r="H32" s="104" t="s">
        <v>52</v>
      </c>
      <c r="I32" s="104" t="s">
        <v>19</v>
      </c>
      <c r="J32" s="109" t="s">
        <v>178</v>
      </c>
      <c r="K32" s="107" t="s">
        <v>91</v>
      </c>
      <c r="L32" s="113">
        <v>0</v>
      </c>
      <c r="M32" s="108">
        <v>452</v>
      </c>
      <c r="N32" s="108">
        <v>452</v>
      </c>
      <c r="O32" s="182"/>
      <c r="P32" s="182">
        <f t="shared" si="1"/>
        <v>100</v>
      </c>
      <c r="Q32" s="53"/>
    </row>
    <row r="33" spans="1:17" s="52" customFormat="1" ht="23.25" hidden="1">
      <c r="A33" s="470"/>
      <c r="B33" s="470"/>
      <c r="C33" s="470"/>
      <c r="D33" s="470"/>
      <c r="E33" s="455"/>
      <c r="F33" s="455"/>
      <c r="G33" s="104" t="s">
        <v>49</v>
      </c>
      <c r="H33" s="104" t="s">
        <v>52</v>
      </c>
      <c r="I33" s="104" t="s">
        <v>19</v>
      </c>
      <c r="J33" s="109" t="s">
        <v>298</v>
      </c>
      <c r="K33" s="107" t="s">
        <v>91</v>
      </c>
      <c r="L33" s="113">
        <v>0</v>
      </c>
      <c r="M33" s="108"/>
      <c r="N33" s="108"/>
      <c r="O33" s="182"/>
      <c r="P33" s="182"/>
      <c r="Q33" s="53"/>
    </row>
    <row r="34" spans="1:17" s="52" customFormat="1" ht="51" customHeight="1">
      <c r="A34" s="468" t="s">
        <v>19</v>
      </c>
      <c r="B34" s="468" t="s">
        <v>7</v>
      </c>
      <c r="C34" s="468" t="s">
        <v>19</v>
      </c>
      <c r="D34" s="468" t="s">
        <v>63</v>
      </c>
      <c r="E34" s="454" t="s">
        <v>198</v>
      </c>
      <c r="F34" s="85" t="s">
        <v>154</v>
      </c>
      <c r="G34" s="104" t="s">
        <v>49</v>
      </c>
      <c r="H34" s="104" t="s">
        <v>52</v>
      </c>
      <c r="I34" s="104" t="s">
        <v>19</v>
      </c>
      <c r="J34" s="109" t="s">
        <v>299</v>
      </c>
      <c r="K34" s="107" t="s">
        <v>91</v>
      </c>
      <c r="L34" s="113">
        <v>0</v>
      </c>
      <c r="M34" s="108">
        <v>3824</v>
      </c>
      <c r="N34" s="108">
        <v>3824</v>
      </c>
      <c r="O34" s="182"/>
      <c r="P34" s="182">
        <f t="shared" si="1"/>
        <v>100</v>
      </c>
      <c r="Q34" s="53"/>
    </row>
    <row r="35" spans="1:17" s="52" customFormat="1" ht="51" customHeight="1" hidden="1">
      <c r="A35" s="470"/>
      <c r="B35" s="470"/>
      <c r="C35" s="470"/>
      <c r="D35" s="470"/>
      <c r="E35" s="455"/>
      <c r="F35" s="85" t="s">
        <v>154</v>
      </c>
      <c r="G35" s="104" t="s">
        <v>49</v>
      </c>
      <c r="H35" s="104" t="s">
        <v>52</v>
      </c>
      <c r="I35" s="104" t="s">
        <v>19</v>
      </c>
      <c r="J35" s="109" t="s">
        <v>300</v>
      </c>
      <c r="K35" s="107" t="s">
        <v>91</v>
      </c>
      <c r="L35" s="113">
        <v>0</v>
      </c>
      <c r="M35" s="108"/>
      <c r="N35" s="108"/>
      <c r="O35" s="182"/>
      <c r="P35" s="182"/>
      <c r="Q35" s="53"/>
    </row>
    <row r="36" spans="1:16" s="110" customFormat="1" ht="21.75" customHeight="1">
      <c r="A36" s="508" t="s">
        <v>19</v>
      </c>
      <c r="B36" s="234" t="s">
        <v>7</v>
      </c>
      <c r="C36" s="234" t="s">
        <v>12</v>
      </c>
      <c r="D36" s="508"/>
      <c r="E36" s="510" t="s">
        <v>199</v>
      </c>
      <c r="F36" s="100" t="s">
        <v>29</v>
      </c>
      <c r="G36" s="101"/>
      <c r="H36" s="101"/>
      <c r="I36" s="101"/>
      <c r="J36" s="101"/>
      <c r="K36" s="102"/>
      <c r="L36" s="116">
        <f>L37</f>
        <v>3113.5</v>
      </c>
      <c r="M36" s="103">
        <f>M37</f>
        <v>4670.2</v>
      </c>
      <c r="N36" s="103">
        <f>N37</f>
        <v>4530.2</v>
      </c>
      <c r="O36" s="182">
        <f aca="true" t="shared" si="2" ref="O36:O43">N36/L36*100</f>
        <v>145.50184679621006</v>
      </c>
      <c r="P36" s="182">
        <f t="shared" si="1"/>
        <v>97.00226971007666</v>
      </c>
    </row>
    <row r="37" spans="1:16" s="110" customFormat="1" ht="51" customHeight="1">
      <c r="A37" s="509"/>
      <c r="B37" s="234" t="s">
        <v>7</v>
      </c>
      <c r="C37" s="234" t="s">
        <v>12</v>
      </c>
      <c r="D37" s="509"/>
      <c r="E37" s="511"/>
      <c r="F37" s="100" t="s">
        <v>154</v>
      </c>
      <c r="G37" s="101" t="s">
        <v>49</v>
      </c>
      <c r="H37" s="101"/>
      <c r="I37" s="101"/>
      <c r="J37" s="101"/>
      <c r="K37" s="102"/>
      <c r="L37" s="116">
        <f>L38+L39+L40+L41</f>
        <v>3113.5</v>
      </c>
      <c r="M37" s="116">
        <f>M38+M39+M40+M41</f>
        <v>4670.2</v>
      </c>
      <c r="N37" s="116">
        <f>N38+N39+N40+N41</f>
        <v>4530.2</v>
      </c>
      <c r="O37" s="182">
        <f t="shared" si="2"/>
        <v>145.50184679621006</v>
      </c>
      <c r="P37" s="182">
        <f t="shared" si="1"/>
        <v>97.00226971007666</v>
      </c>
    </row>
    <row r="38" spans="1:17" s="52" customFormat="1" ht="141" customHeight="1">
      <c r="A38" s="104" t="s">
        <v>19</v>
      </c>
      <c r="B38" s="104" t="s">
        <v>7</v>
      </c>
      <c r="C38" s="104" t="s">
        <v>12</v>
      </c>
      <c r="D38" s="104" t="s">
        <v>7</v>
      </c>
      <c r="E38" s="85" t="s">
        <v>57</v>
      </c>
      <c r="F38" s="85" t="s">
        <v>156</v>
      </c>
      <c r="G38" s="104" t="s">
        <v>49</v>
      </c>
      <c r="H38" s="104" t="s">
        <v>58</v>
      </c>
      <c r="I38" s="104" t="s">
        <v>59</v>
      </c>
      <c r="J38" s="109" t="s">
        <v>180</v>
      </c>
      <c r="K38" s="107" t="s">
        <v>91</v>
      </c>
      <c r="L38" s="113">
        <v>2481.4</v>
      </c>
      <c r="M38" s="108">
        <v>3621.9</v>
      </c>
      <c r="N38" s="108">
        <v>3621.9</v>
      </c>
      <c r="O38" s="182">
        <f t="shared" si="2"/>
        <v>145.96195695978076</v>
      </c>
      <c r="P38" s="182">
        <f t="shared" si="1"/>
        <v>100</v>
      </c>
      <c r="Q38" s="53"/>
    </row>
    <row r="39" spans="1:17" s="52" customFormat="1" ht="210.75" customHeight="1">
      <c r="A39" s="104" t="s">
        <v>19</v>
      </c>
      <c r="B39" s="104" t="s">
        <v>7</v>
      </c>
      <c r="C39" s="111" t="s">
        <v>12</v>
      </c>
      <c r="D39" s="104" t="s">
        <v>6</v>
      </c>
      <c r="E39" s="85" t="s">
        <v>181</v>
      </c>
      <c r="F39" s="85" t="s">
        <v>154</v>
      </c>
      <c r="G39" s="104" t="s">
        <v>49</v>
      </c>
      <c r="H39" s="112" t="s">
        <v>52</v>
      </c>
      <c r="I39" s="112" t="s">
        <v>62</v>
      </c>
      <c r="J39" s="109" t="s">
        <v>182</v>
      </c>
      <c r="K39" s="107" t="s">
        <v>91</v>
      </c>
      <c r="L39" s="113">
        <v>304.5</v>
      </c>
      <c r="M39" s="113">
        <v>225</v>
      </c>
      <c r="N39" s="108">
        <v>225</v>
      </c>
      <c r="O39" s="182">
        <f t="shared" si="2"/>
        <v>73.89162561576354</v>
      </c>
      <c r="P39" s="182">
        <f t="shared" si="1"/>
        <v>100</v>
      </c>
      <c r="Q39" s="53"/>
    </row>
    <row r="40" spans="1:16" s="206" customFormat="1" ht="90" customHeight="1">
      <c r="A40" s="489" t="s">
        <v>19</v>
      </c>
      <c r="B40" s="235" t="s">
        <v>7</v>
      </c>
      <c r="C40" s="235" t="s">
        <v>12</v>
      </c>
      <c r="D40" s="489" t="s">
        <v>54</v>
      </c>
      <c r="E40" s="471" t="s">
        <v>183</v>
      </c>
      <c r="F40" s="131" t="s">
        <v>154</v>
      </c>
      <c r="G40" s="112" t="s">
        <v>49</v>
      </c>
      <c r="H40" s="112" t="s">
        <v>58</v>
      </c>
      <c r="I40" s="112" t="s">
        <v>59</v>
      </c>
      <c r="J40" s="109" t="s">
        <v>301</v>
      </c>
      <c r="K40" s="106" t="s">
        <v>91</v>
      </c>
      <c r="L40" s="113">
        <v>317</v>
      </c>
      <c r="M40" s="113">
        <v>812.6</v>
      </c>
      <c r="N40" s="108">
        <v>676.5</v>
      </c>
      <c r="O40" s="182">
        <f t="shared" si="2"/>
        <v>213.4069400630915</v>
      </c>
      <c r="P40" s="182">
        <f t="shared" si="1"/>
        <v>83.25129214865864</v>
      </c>
    </row>
    <row r="41" spans="1:16" s="206" customFormat="1" ht="102" customHeight="1">
      <c r="A41" s="490"/>
      <c r="B41" s="236" t="s">
        <v>7</v>
      </c>
      <c r="C41" s="236" t="s">
        <v>12</v>
      </c>
      <c r="D41" s="490" t="s">
        <v>54</v>
      </c>
      <c r="E41" s="473"/>
      <c r="F41" s="131" t="s">
        <v>154</v>
      </c>
      <c r="G41" s="112" t="s">
        <v>49</v>
      </c>
      <c r="H41" s="112" t="s">
        <v>58</v>
      </c>
      <c r="I41" s="112" t="s">
        <v>59</v>
      </c>
      <c r="J41" s="109" t="s">
        <v>302</v>
      </c>
      <c r="K41" s="106" t="s">
        <v>91</v>
      </c>
      <c r="L41" s="113">
        <v>10.6</v>
      </c>
      <c r="M41" s="113">
        <v>10.7</v>
      </c>
      <c r="N41" s="108">
        <v>6.8</v>
      </c>
      <c r="O41" s="182">
        <f t="shared" si="2"/>
        <v>64.15094339622641</v>
      </c>
      <c r="P41" s="182">
        <f t="shared" si="1"/>
        <v>63.55140186915889</v>
      </c>
    </row>
    <row r="42" spans="1:16" s="110" customFormat="1" ht="21.75" customHeight="1">
      <c r="A42" s="508" t="s">
        <v>19</v>
      </c>
      <c r="B42" s="508" t="s">
        <v>7</v>
      </c>
      <c r="C42" s="508" t="s">
        <v>59</v>
      </c>
      <c r="D42" s="508"/>
      <c r="E42" s="510" t="s">
        <v>303</v>
      </c>
      <c r="F42" s="191" t="s">
        <v>29</v>
      </c>
      <c r="G42" s="190"/>
      <c r="H42" s="190"/>
      <c r="I42" s="190"/>
      <c r="J42" s="190"/>
      <c r="K42" s="102"/>
      <c r="L42" s="116">
        <f>L43</f>
        <v>25</v>
      </c>
      <c r="M42" s="103">
        <f>M43</f>
        <v>10000.8</v>
      </c>
      <c r="N42" s="103">
        <f>N43</f>
        <v>7777.2</v>
      </c>
      <c r="O42" s="182">
        <f t="shared" si="2"/>
        <v>31108.799999999996</v>
      </c>
      <c r="P42" s="182">
        <f t="shared" si="1"/>
        <v>77.76577873770098</v>
      </c>
    </row>
    <row r="43" spans="1:16" s="110" customFormat="1" ht="101.25" customHeight="1">
      <c r="A43" s="509"/>
      <c r="B43" s="509"/>
      <c r="C43" s="509"/>
      <c r="D43" s="509"/>
      <c r="E43" s="511"/>
      <c r="F43" s="191" t="s">
        <v>154</v>
      </c>
      <c r="G43" s="190" t="s">
        <v>49</v>
      </c>
      <c r="H43" s="190"/>
      <c r="I43" s="190"/>
      <c r="J43" s="190"/>
      <c r="K43" s="102"/>
      <c r="L43" s="116">
        <f>L44+L45</f>
        <v>25</v>
      </c>
      <c r="M43" s="103">
        <f>M44+M45</f>
        <v>10000.8</v>
      </c>
      <c r="N43" s="103">
        <f>N44+N45</f>
        <v>7777.2</v>
      </c>
      <c r="O43" s="182">
        <f t="shared" si="2"/>
        <v>31108.799999999996</v>
      </c>
      <c r="P43" s="182">
        <f t="shared" si="1"/>
        <v>77.76577873770098</v>
      </c>
    </row>
    <row r="44" spans="1:16" s="206" customFormat="1" ht="58.5" customHeight="1">
      <c r="A44" s="489" t="s">
        <v>19</v>
      </c>
      <c r="B44" s="489" t="s">
        <v>7</v>
      </c>
      <c r="C44" s="489" t="s">
        <v>59</v>
      </c>
      <c r="D44" s="489" t="s">
        <v>7</v>
      </c>
      <c r="E44" s="471" t="s">
        <v>304</v>
      </c>
      <c r="F44" s="131" t="s">
        <v>156</v>
      </c>
      <c r="G44" s="112" t="s">
        <v>49</v>
      </c>
      <c r="H44" s="112" t="s">
        <v>52</v>
      </c>
      <c r="I44" s="112" t="s">
        <v>19</v>
      </c>
      <c r="J44" s="109" t="s">
        <v>305</v>
      </c>
      <c r="K44" s="106" t="s">
        <v>362</v>
      </c>
      <c r="L44" s="113">
        <v>0</v>
      </c>
      <c r="M44" s="113">
        <v>9975</v>
      </c>
      <c r="N44" s="113">
        <v>7760.2</v>
      </c>
      <c r="O44" s="182"/>
      <c r="P44" s="182">
        <f t="shared" si="1"/>
        <v>77.79649122807018</v>
      </c>
    </row>
    <row r="45" spans="1:16" s="206" customFormat="1" ht="67.5" customHeight="1">
      <c r="A45" s="490"/>
      <c r="B45" s="490"/>
      <c r="C45" s="490"/>
      <c r="D45" s="490"/>
      <c r="E45" s="473"/>
      <c r="F45" s="131" t="s">
        <v>156</v>
      </c>
      <c r="G45" s="112" t="s">
        <v>49</v>
      </c>
      <c r="H45" s="112" t="s">
        <v>52</v>
      </c>
      <c r="I45" s="112" t="s">
        <v>19</v>
      </c>
      <c r="J45" s="109" t="s">
        <v>306</v>
      </c>
      <c r="K45" s="106" t="s">
        <v>411</v>
      </c>
      <c r="L45" s="113">
        <v>25</v>
      </c>
      <c r="M45" s="113">
        <v>25.8</v>
      </c>
      <c r="N45" s="113">
        <v>17</v>
      </c>
      <c r="O45" s="182">
        <f>N45/L45*100</f>
        <v>68</v>
      </c>
      <c r="P45" s="182">
        <f t="shared" si="1"/>
        <v>65.89147286821705</v>
      </c>
    </row>
    <row r="46" spans="1:16" s="110" customFormat="1" ht="80.25" customHeight="1">
      <c r="A46" s="207" t="s">
        <v>19</v>
      </c>
      <c r="B46" s="207" t="s">
        <v>7</v>
      </c>
      <c r="C46" s="207" t="s">
        <v>66</v>
      </c>
      <c r="D46" s="207"/>
      <c r="E46" s="193" t="s">
        <v>205</v>
      </c>
      <c r="F46" s="191" t="s">
        <v>156</v>
      </c>
      <c r="G46" s="190" t="s">
        <v>49</v>
      </c>
      <c r="H46" s="190" t="s">
        <v>52</v>
      </c>
      <c r="I46" s="190" t="s">
        <v>66</v>
      </c>
      <c r="J46" s="114" t="s">
        <v>206</v>
      </c>
      <c r="K46" s="208" t="s">
        <v>91</v>
      </c>
      <c r="L46" s="116">
        <v>0</v>
      </c>
      <c r="M46" s="116">
        <v>410.4</v>
      </c>
      <c r="N46" s="116">
        <v>243.2</v>
      </c>
      <c r="O46" s="182"/>
      <c r="P46" s="182">
        <f t="shared" si="1"/>
        <v>59.25925925925925</v>
      </c>
    </row>
    <row r="47" spans="1:17" s="52" customFormat="1" ht="33.75" customHeight="1">
      <c r="A47" s="483" t="s">
        <v>19</v>
      </c>
      <c r="B47" s="483" t="s">
        <v>6</v>
      </c>
      <c r="C47" s="483"/>
      <c r="D47" s="483"/>
      <c r="E47" s="485" t="s">
        <v>104</v>
      </c>
      <c r="F47" s="91" t="s">
        <v>29</v>
      </c>
      <c r="G47" s="92"/>
      <c r="H47" s="92"/>
      <c r="I47" s="92"/>
      <c r="J47" s="92"/>
      <c r="K47" s="93"/>
      <c r="L47" s="119">
        <f>L48</f>
        <v>347720.2</v>
      </c>
      <c r="M47" s="119">
        <f>M48</f>
        <v>590495.1000000001</v>
      </c>
      <c r="N47" s="119">
        <f>N48</f>
        <v>582705.3999999999</v>
      </c>
      <c r="O47" s="182">
        <f>N47/L47*100</f>
        <v>167.57881768157267</v>
      </c>
      <c r="P47" s="182">
        <f t="shared" si="1"/>
        <v>98.6808188586154</v>
      </c>
      <c r="Q47" s="53"/>
    </row>
    <row r="48" spans="1:17" s="52" customFormat="1" ht="45" customHeight="1">
      <c r="A48" s="484"/>
      <c r="B48" s="484"/>
      <c r="C48" s="484"/>
      <c r="D48" s="484"/>
      <c r="E48" s="486"/>
      <c r="F48" s="94" t="s">
        <v>154</v>
      </c>
      <c r="G48" s="95" t="s">
        <v>49</v>
      </c>
      <c r="H48" s="95"/>
      <c r="I48" s="95"/>
      <c r="J48" s="95"/>
      <c r="K48" s="96"/>
      <c r="L48" s="120">
        <f>L49+L71</f>
        <v>347720.2</v>
      </c>
      <c r="M48" s="120">
        <f>M49+M71</f>
        <v>590495.1000000001</v>
      </c>
      <c r="N48" s="120">
        <f>N49+N71</f>
        <v>582705.3999999999</v>
      </c>
      <c r="O48" s="182">
        <f>N48/L48*100</f>
        <v>167.57881768157267</v>
      </c>
      <c r="P48" s="182">
        <f t="shared" si="1"/>
        <v>98.6808188586154</v>
      </c>
      <c r="Q48" s="53"/>
    </row>
    <row r="49" spans="1:17" s="52" customFormat="1" ht="101.25" customHeight="1">
      <c r="A49" s="98" t="s">
        <v>19</v>
      </c>
      <c r="B49" s="98" t="s">
        <v>6</v>
      </c>
      <c r="C49" s="98" t="s">
        <v>19</v>
      </c>
      <c r="D49" s="98"/>
      <c r="E49" s="99" t="s">
        <v>184</v>
      </c>
      <c r="F49" s="99" t="s">
        <v>154</v>
      </c>
      <c r="G49" s="121" t="s">
        <v>49</v>
      </c>
      <c r="H49" s="121"/>
      <c r="I49" s="121"/>
      <c r="J49" s="121"/>
      <c r="K49" s="122"/>
      <c r="L49" s="123">
        <f>L50+L51+L52+L54+L57+L58+L59+L60+L61+L62+L63+L64+L66+L67+L68+L69+L70+L53+L55+L56+L65</f>
        <v>347720.2</v>
      </c>
      <c r="M49" s="123">
        <f>M50+M51+M52+M54+M57+M58+M59+M60+M61+M62+M63+M64+M66+M67+M68+M69+M70+M53+M55+M56+M65</f>
        <v>590132.2000000001</v>
      </c>
      <c r="N49" s="123">
        <f>N50+N51+N52+N54+N57+N58+N59+N60+N61+N62+N63+N64+N66+N67+N68+N69+N70+N53+N55+N56+N65</f>
        <v>582405.2</v>
      </c>
      <c r="O49" s="182">
        <f>N49/L49*100</f>
        <v>167.49248389941104</v>
      </c>
      <c r="P49" s="182">
        <f t="shared" si="1"/>
        <v>98.69063237017059</v>
      </c>
      <c r="Q49" s="124"/>
    </row>
    <row r="50" spans="1:17" s="52" customFormat="1" ht="42" customHeight="1">
      <c r="A50" s="468" t="s">
        <v>19</v>
      </c>
      <c r="B50" s="468" t="s">
        <v>6</v>
      </c>
      <c r="C50" s="468" t="s">
        <v>19</v>
      </c>
      <c r="D50" s="468" t="s">
        <v>7</v>
      </c>
      <c r="E50" s="454" t="s">
        <v>185</v>
      </c>
      <c r="F50" s="454" t="s">
        <v>154</v>
      </c>
      <c r="G50" s="104" t="s">
        <v>49</v>
      </c>
      <c r="H50" s="104" t="s">
        <v>52</v>
      </c>
      <c r="I50" s="104" t="s">
        <v>12</v>
      </c>
      <c r="J50" s="125" t="s">
        <v>307</v>
      </c>
      <c r="K50" s="126" t="s">
        <v>53</v>
      </c>
      <c r="L50" s="127">
        <v>304571.8</v>
      </c>
      <c r="M50" s="113">
        <v>457119.9</v>
      </c>
      <c r="N50" s="113">
        <v>452388.9</v>
      </c>
      <c r="O50" s="182">
        <f>N50/L50*100</f>
        <v>148.53275976305096</v>
      </c>
      <c r="P50" s="182">
        <f t="shared" si="1"/>
        <v>98.96504177569167</v>
      </c>
      <c r="Q50" s="124"/>
    </row>
    <row r="51" spans="1:17" s="52" customFormat="1" ht="44.25" customHeight="1">
      <c r="A51" s="469"/>
      <c r="B51" s="469"/>
      <c r="C51" s="469"/>
      <c r="D51" s="469"/>
      <c r="E51" s="461"/>
      <c r="F51" s="461"/>
      <c r="G51" s="104" t="s">
        <v>49</v>
      </c>
      <c r="H51" s="104" t="s">
        <v>52</v>
      </c>
      <c r="I51" s="104" t="s">
        <v>12</v>
      </c>
      <c r="J51" s="125" t="s">
        <v>308</v>
      </c>
      <c r="K51" s="126" t="s">
        <v>53</v>
      </c>
      <c r="L51" s="127">
        <v>0</v>
      </c>
      <c r="M51" s="113">
        <v>3061.2</v>
      </c>
      <c r="N51" s="113">
        <v>3061.1</v>
      </c>
      <c r="O51" s="182"/>
      <c r="P51" s="182">
        <f t="shared" si="1"/>
        <v>99.99673330719979</v>
      </c>
      <c r="Q51" s="53"/>
    </row>
    <row r="52" spans="1:17" s="52" customFormat="1" ht="36.75" customHeight="1" hidden="1">
      <c r="A52" s="469"/>
      <c r="B52" s="469"/>
      <c r="C52" s="469"/>
      <c r="D52" s="469"/>
      <c r="E52" s="461"/>
      <c r="F52" s="461"/>
      <c r="G52" s="104" t="s">
        <v>49</v>
      </c>
      <c r="H52" s="104" t="s">
        <v>52</v>
      </c>
      <c r="I52" s="104" t="s">
        <v>12</v>
      </c>
      <c r="J52" s="125" t="s">
        <v>309</v>
      </c>
      <c r="K52" s="126" t="s">
        <v>53</v>
      </c>
      <c r="L52" s="127">
        <v>0</v>
      </c>
      <c r="M52" s="113"/>
      <c r="N52" s="113"/>
      <c r="O52" s="182"/>
      <c r="P52" s="182"/>
      <c r="Q52" s="53"/>
    </row>
    <row r="53" spans="1:17" s="52" customFormat="1" ht="39.75" customHeight="1">
      <c r="A53" s="470"/>
      <c r="B53" s="470"/>
      <c r="C53" s="470"/>
      <c r="D53" s="470"/>
      <c r="E53" s="455"/>
      <c r="F53" s="455"/>
      <c r="G53" s="104" t="s">
        <v>49</v>
      </c>
      <c r="H53" s="104" t="s">
        <v>52</v>
      </c>
      <c r="I53" s="104" t="s">
        <v>62</v>
      </c>
      <c r="J53" s="125" t="s">
        <v>381</v>
      </c>
      <c r="K53" s="126" t="s">
        <v>53</v>
      </c>
      <c r="L53" s="127">
        <v>0</v>
      </c>
      <c r="M53" s="113">
        <v>856</v>
      </c>
      <c r="N53" s="113">
        <v>856</v>
      </c>
      <c r="O53" s="182"/>
      <c r="P53" s="182">
        <f t="shared" si="1"/>
        <v>100</v>
      </c>
      <c r="Q53" s="53"/>
    </row>
    <row r="54" spans="1:17" s="52" customFormat="1" ht="68.25" customHeight="1">
      <c r="A54" s="468" t="s">
        <v>19</v>
      </c>
      <c r="B54" s="468" t="s">
        <v>6</v>
      </c>
      <c r="C54" s="468" t="s">
        <v>19</v>
      </c>
      <c r="D54" s="468" t="s">
        <v>6</v>
      </c>
      <c r="E54" s="454" t="s">
        <v>55</v>
      </c>
      <c r="F54" s="454" t="s">
        <v>154</v>
      </c>
      <c r="G54" s="104" t="s">
        <v>49</v>
      </c>
      <c r="H54" s="104" t="s">
        <v>52</v>
      </c>
      <c r="I54" s="104" t="s">
        <v>12</v>
      </c>
      <c r="J54" s="125" t="s">
        <v>67</v>
      </c>
      <c r="K54" s="107" t="s">
        <v>412</v>
      </c>
      <c r="L54" s="127">
        <v>37082</v>
      </c>
      <c r="M54" s="113">
        <v>45797</v>
      </c>
      <c r="N54" s="113">
        <v>45456.1</v>
      </c>
      <c r="O54" s="182">
        <f>N54/L54*100</f>
        <v>122.5826546572461</v>
      </c>
      <c r="P54" s="182">
        <f t="shared" si="1"/>
        <v>99.25562809791035</v>
      </c>
      <c r="Q54" s="53"/>
    </row>
    <row r="55" spans="1:17" s="52" customFormat="1" ht="103.5" customHeight="1">
      <c r="A55" s="469"/>
      <c r="B55" s="469"/>
      <c r="C55" s="469"/>
      <c r="D55" s="469"/>
      <c r="E55" s="461"/>
      <c r="F55" s="461"/>
      <c r="G55" s="104" t="s">
        <v>49</v>
      </c>
      <c r="H55" s="104" t="s">
        <v>52</v>
      </c>
      <c r="I55" s="104" t="s">
        <v>12</v>
      </c>
      <c r="J55" s="109" t="s">
        <v>213</v>
      </c>
      <c r="K55" s="126" t="s">
        <v>53</v>
      </c>
      <c r="L55" s="127">
        <v>0</v>
      </c>
      <c r="M55" s="113">
        <v>522.4</v>
      </c>
      <c r="N55" s="113">
        <v>436</v>
      </c>
      <c r="O55" s="182"/>
      <c r="P55" s="182">
        <f t="shared" si="1"/>
        <v>83.46094946401226</v>
      </c>
      <c r="Q55" s="53"/>
    </row>
    <row r="56" spans="1:17" s="52" customFormat="1" ht="103.5" customHeight="1">
      <c r="A56" s="470"/>
      <c r="B56" s="470"/>
      <c r="C56" s="470"/>
      <c r="D56" s="470"/>
      <c r="E56" s="455"/>
      <c r="F56" s="455"/>
      <c r="G56" s="104" t="s">
        <v>49</v>
      </c>
      <c r="H56" s="104" t="s">
        <v>52</v>
      </c>
      <c r="I56" s="104" t="s">
        <v>12</v>
      </c>
      <c r="J56" s="109" t="s">
        <v>68</v>
      </c>
      <c r="K56" s="126" t="s">
        <v>53</v>
      </c>
      <c r="L56" s="127">
        <v>0</v>
      </c>
      <c r="M56" s="113">
        <v>8055</v>
      </c>
      <c r="N56" s="113">
        <v>8055</v>
      </c>
      <c r="O56" s="182"/>
      <c r="P56" s="182">
        <f t="shared" si="1"/>
        <v>100</v>
      </c>
      <c r="Q56" s="53"/>
    </row>
    <row r="57" spans="1:17" s="52" customFormat="1" ht="35.25" customHeight="1" hidden="1">
      <c r="A57" s="468" t="s">
        <v>19</v>
      </c>
      <c r="B57" s="468" t="s">
        <v>6</v>
      </c>
      <c r="C57" s="468" t="s">
        <v>19</v>
      </c>
      <c r="D57" s="468" t="s">
        <v>54</v>
      </c>
      <c r="E57" s="454" t="s">
        <v>418</v>
      </c>
      <c r="F57" s="454" t="s">
        <v>154</v>
      </c>
      <c r="G57" s="104" t="s">
        <v>49</v>
      </c>
      <c r="H57" s="104" t="s">
        <v>52</v>
      </c>
      <c r="I57" s="104" t="s">
        <v>12</v>
      </c>
      <c r="J57" s="104" t="s">
        <v>186</v>
      </c>
      <c r="K57" s="126" t="s">
        <v>53</v>
      </c>
      <c r="L57" s="127">
        <v>0</v>
      </c>
      <c r="M57" s="113">
        <v>0</v>
      </c>
      <c r="N57" s="113">
        <v>0</v>
      </c>
      <c r="O57" s="182"/>
      <c r="P57" s="182"/>
      <c r="Q57" s="53"/>
    </row>
    <row r="58" spans="1:17" s="52" customFormat="1" ht="68.25" customHeight="1">
      <c r="A58" s="470"/>
      <c r="B58" s="470"/>
      <c r="C58" s="470"/>
      <c r="D58" s="470"/>
      <c r="E58" s="455"/>
      <c r="F58" s="455"/>
      <c r="G58" s="104" t="s">
        <v>49</v>
      </c>
      <c r="H58" s="104" t="s">
        <v>52</v>
      </c>
      <c r="I58" s="104" t="s">
        <v>12</v>
      </c>
      <c r="J58" s="125" t="s">
        <v>413</v>
      </c>
      <c r="K58" s="126" t="s">
        <v>53</v>
      </c>
      <c r="L58" s="127">
        <v>5166.4</v>
      </c>
      <c r="M58" s="113">
        <v>4922.4</v>
      </c>
      <c r="N58" s="113">
        <v>4922.4</v>
      </c>
      <c r="O58" s="182">
        <f>N58/L58*100</f>
        <v>95.27717559615981</v>
      </c>
      <c r="P58" s="182">
        <f t="shared" si="1"/>
        <v>100</v>
      </c>
      <c r="Q58" s="53"/>
    </row>
    <row r="59" spans="1:17" s="52" customFormat="1" ht="48" customHeight="1">
      <c r="A59" s="468" t="s">
        <v>19</v>
      </c>
      <c r="B59" s="468" t="s">
        <v>6</v>
      </c>
      <c r="C59" s="468" t="s">
        <v>19</v>
      </c>
      <c r="D59" s="468" t="s">
        <v>61</v>
      </c>
      <c r="E59" s="454" t="s">
        <v>244</v>
      </c>
      <c r="F59" s="454" t="s">
        <v>154</v>
      </c>
      <c r="G59" s="104" t="s">
        <v>49</v>
      </c>
      <c r="H59" s="104" t="s">
        <v>52</v>
      </c>
      <c r="I59" s="104" t="s">
        <v>12</v>
      </c>
      <c r="J59" s="125" t="s">
        <v>68</v>
      </c>
      <c r="K59" s="107" t="s">
        <v>412</v>
      </c>
      <c r="L59" s="127">
        <v>0</v>
      </c>
      <c r="M59" s="113">
        <v>5577.6</v>
      </c>
      <c r="N59" s="113">
        <v>5577.6</v>
      </c>
      <c r="O59" s="182"/>
      <c r="P59" s="182">
        <f t="shared" si="1"/>
        <v>100</v>
      </c>
      <c r="Q59" s="53"/>
    </row>
    <row r="60" spans="1:17" s="52" customFormat="1" ht="36.75" customHeight="1">
      <c r="A60" s="469"/>
      <c r="B60" s="469"/>
      <c r="C60" s="469"/>
      <c r="D60" s="469"/>
      <c r="E60" s="461"/>
      <c r="F60" s="461"/>
      <c r="G60" s="104" t="s">
        <v>49</v>
      </c>
      <c r="H60" s="104" t="s">
        <v>52</v>
      </c>
      <c r="I60" s="104" t="s">
        <v>12</v>
      </c>
      <c r="J60" s="125" t="s">
        <v>202</v>
      </c>
      <c r="K60" s="126" t="s">
        <v>53</v>
      </c>
      <c r="L60" s="127">
        <v>0</v>
      </c>
      <c r="M60" s="113">
        <v>340</v>
      </c>
      <c r="N60" s="113">
        <v>340</v>
      </c>
      <c r="O60" s="182"/>
      <c r="P60" s="182">
        <f t="shared" si="1"/>
        <v>100</v>
      </c>
      <c r="Q60" s="53"/>
    </row>
    <row r="61" spans="1:17" s="52" customFormat="1" ht="36.75" customHeight="1">
      <c r="A61" s="469"/>
      <c r="B61" s="469"/>
      <c r="C61" s="469"/>
      <c r="D61" s="469"/>
      <c r="E61" s="461"/>
      <c r="F61" s="461"/>
      <c r="G61" s="104" t="s">
        <v>49</v>
      </c>
      <c r="H61" s="104" t="s">
        <v>52</v>
      </c>
      <c r="I61" s="104" t="s">
        <v>12</v>
      </c>
      <c r="J61" s="125" t="s">
        <v>212</v>
      </c>
      <c r="K61" s="126" t="s">
        <v>53</v>
      </c>
      <c r="L61" s="127">
        <v>0</v>
      </c>
      <c r="M61" s="113">
        <v>2896.4</v>
      </c>
      <c r="N61" s="113">
        <v>2623.3</v>
      </c>
      <c r="O61" s="182"/>
      <c r="P61" s="182">
        <f t="shared" si="1"/>
        <v>90.57105372186163</v>
      </c>
      <c r="Q61" s="53"/>
    </row>
    <row r="62" spans="1:17" s="52" customFormat="1" ht="36.75" customHeight="1">
      <c r="A62" s="469"/>
      <c r="B62" s="469"/>
      <c r="C62" s="469"/>
      <c r="D62" s="469"/>
      <c r="E62" s="461"/>
      <c r="F62" s="461"/>
      <c r="G62" s="104" t="s">
        <v>49</v>
      </c>
      <c r="H62" s="104" t="s">
        <v>52</v>
      </c>
      <c r="I62" s="104" t="s">
        <v>12</v>
      </c>
      <c r="J62" s="125" t="s">
        <v>207</v>
      </c>
      <c r="K62" s="126" t="s">
        <v>53</v>
      </c>
      <c r="L62" s="127">
        <v>450</v>
      </c>
      <c r="M62" s="113">
        <v>551.9</v>
      </c>
      <c r="N62" s="113">
        <v>551.9</v>
      </c>
      <c r="O62" s="182">
        <f>N62/L62*100</f>
        <v>122.64444444444445</v>
      </c>
      <c r="P62" s="182">
        <f t="shared" si="1"/>
        <v>100</v>
      </c>
      <c r="Q62" s="53"/>
    </row>
    <row r="63" spans="1:17" s="52" customFormat="1" ht="36.75" customHeight="1">
      <c r="A63" s="470"/>
      <c r="B63" s="470"/>
      <c r="C63" s="470"/>
      <c r="D63" s="470"/>
      <c r="E63" s="455"/>
      <c r="F63" s="455"/>
      <c r="G63" s="104" t="s">
        <v>49</v>
      </c>
      <c r="H63" s="104" t="s">
        <v>52</v>
      </c>
      <c r="I63" s="104" t="s">
        <v>12</v>
      </c>
      <c r="J63" s="125" t="s">
        <v>215</v>
      </c>
      <c r="K63" s="126" t="s">
        <v>53</v>
      </c>
      <c r="L63" s="127">
        <v>450</v>
      </c>
      <c r="M63" s="113">
        <v>1032</v>
      </c>
      <c r="N63" s="113">
        <v>1032</v>
      </c>
      <c r="O63" s="182">
        <f>N63/L63*100</f>
        <v>229.33333333333334</v>
      </c>
      <c r="P63" s="182">
        <f t="shared" si="1"/>
        <v>100</v>
      </c>
      <c r="Q63" s="53"/>
    </row>
    <row r="64" spans="1:17" s="52" customFormat="1" ht="23.25" customHeight="1" hidden="1">
      <c r="A64" s="468" t="s">
        <v>19</v>
      </c>
      <c r="B64" s="468" t="s">
        <v>6</v>
      </c>
      <c r="C64" s="468" t="s">
        <v>19</v>
      </c>
      <c r="D64" s="468" t="s">
        <v>63</v>
      </c>
      <c r="E64" s="454" t="s">
        <v>419</v>
      </c>
      <c r="F64" s="454" t="s">
        <v>154</v>
      </c>
      <c r="G64" s="104" t="s">
        <v>49</v>
      </c>
      <c r="H64" s="104" t="s">
        <v>52</v>
      </c>
      <c r="I64" s="104" t="s">
        <v>12</v>
      </c>
      <c r="J64" s="125" t="s">
        <v>310</v>
      </c>
      <c r="K64" s="126" t="s">
        <v>53</v>
      </c>
      <c r="L64" s="127">
        <v>0</v>
      </c>
      <c r="M64" s="113"/>
      <c r="N64" s="113"/>
      <c r="O64" s="182"/>
      <c r="P64" s="182"/>
      <c r="Q64" s="53"/>
    </row>
    <row r="65" spans="1:17" s="52" customFormat="1" ht="23.25">
      <c r="A65" s="469"/>
      <c r="B65" s="469"/>
      <c r="C65" s="469"/>
      <c r="D65" s="469"/>
      <c r="E65" s="461"/>
      <c r="F65" s="461"/>
      <c r="G65" s="104" t="s">
        <v>49</v>
      </c>
      <c r="H65" s="104" t="s">
        <v>52</v>
      </c>
      <c r="I65" s="104" t="s">
        <v>12</v>
      </c>
      <c r="J65" s="125" t="s">
        <v>365</v>
      </c>
      <c r="K65" s="126" t="s">
        <v>53</v>
      </c>
      <c r="L65" s="127">
        <v>0</v>
      </c>
      <c r="M65" s="113">
        <v>11354.4</v>
      </c>
      <c r="N65" s="113">
        <v>11350.1</v>
      </c>
      <c r="O65" s="182"/>
      <c r="P65" s="182">
        <f t="shared" si="1"/>
        <v>99.9621292186289</v>
      </c>
      <c r="Q65" s="53"/>
    </row>
    <row r="66" spans="1:17" s="52" customFormat="1" ht="23.25">
      <c r="A66" s="469"/>
      <c r="B66" s="469"/>
      <c r="C66" s="469"/>
      <c r="D66" s="469"/>
      <c r="E66" s="461"/>
      <c r="F66" s="461"/>
      <c r="G66" s="104" t="s">
        <v>49</v>
      </c>
      <c r="H66" s="104" t="s">
        <v>52</v>
      </c>
      <c r="I66" s="104" t="s">
        <v>12</v>
      </c>
      <c r="J66" s="125" t="s">
        <v>67</v>
      </c>
      <c r="K66" s="126" t="s">
        <v>53</v>
      </c>
      <c r="L66" s="127">
        <v>0</v>
      </c>
      <c r="M66" s="113">
        <v>3839.8</v>
      </c>
      <c r="N66" s="113">
        <v>3839.8</v>
      </c>
      <c r="O66" s="182"/>
      <c r="P66" s="182">
        <f t="shared" si="1"/>
        <v>100</v>
      </c>
      <c r="Q66" s="53"/>
    </row>
    <row r="67" spans="1:17" s="52" customFormat="1" ht="23.25">
      <c r="A67" s="469"/>
      <c r="B67" s="469"/>
      <c r="C67" s="469"/>
      <c r="D67" s="469"/>
      <c r="E67" s="461"/>
      <c r="F67" s="461"/>
      <c r="G67" s="104" t="s">
        <v>49</v>
      </c>
      <c r="H67" s="104" t="s">
        <v>52</v>
      </c>
      <c r="I67" s="104" t="s">
        <v>12</v>
      </c>
      <c r="J67" s="125" t="s">
        <v>203</v>
      </c>
      <c r="K67" s="126" t="s">
        <v>53</v>
      </c>
      <c r="L67" s="127">
        <v>0</v>
      </c>
      <c r="M67" s="113">
        <v>2000</v>
      </c>
      <c r="N67" s="113">
        <v>0</v>
      </c>
      <c r="O67" s="182"/>
      <c r="P67" s="182">
        <f t="shared" si="1"/>
        <v>0</v>
      </c>
      <c r="Q67" s="53"/>
    </row>
    <row r="68" spans="1:17" s="52" customFormat="1" ht="23.25">
      <c r="A68" s="469"/>
      <c r="B68" s="469"/>
      <c r="C68" s="469"/>
      <c r="D68" s="469"/>
      <c r="E68" s="461"/>
      <c r="F68" s="461"/>
      <c r="G68" s="104" t="s">
        <v>49</v>
      </c>
      <c r="H68" s="104" t="s">
        <v>52</v>
      </c>
      <c r="I68" s="104" t="s">
        <v>12</v>
      </c>
      <c r="J68" s="125" t="s">
        <v>204</v>
      </c>
      <c r="K68" s="126" t="s">
        <v>53</v>
      </c>
      <c r="L68" s="127">
        <v>0</v>
      </c>
      <c r="M68" s="113">
        <v>0.2</v>
      </c>
      <c r="N68" s="113">
        <v>0</v>
      </c>
      <c r="O68" s="182"/>
      <c r="P68" s="182">
        <f t="shared" si="1"/>
        <v>0</v>
      </c>
      <c r="Q68" s="53"/>
    </row>
    <row r="69" spans="1:17" s="52" customFormat="1" ht="23.25">
      <c r="A69" s="470"/>
      <c r="B69" s="470"/>
      <c r="C69" s="470"/>
      <c r="D69" s="470"/>
      <c r="E69" s="455"/>
      <c r="F69" s="455"/>
      <c r="G69" s="104" t="s">
        <v>49</v>
      </c>
      <c r="H69" s="104" t="s">
        <v>52</v>
      </c>
      <c r="I69" s="104" t="s">
        <v>12</v>
      </c>
      <c r="J69" s="125" t="s">
        <v>311</v>
      </c>
      <c r="K69" s="126" t="s">
        <v>53</v>
      </c>
      <c r="L69" s="127">
        <v>0</v>
      </c>
      <c r="M69" s="113">
        <v>853</v>
      </c>
      <c r="N69" s="113">
        <v>853</v>
      </c>
      <c r="O69" s="182"/>
      <c r="P69" s="182">
        <f t="shared" si="1"/>
        <v>100</v>
      </c>
      <c r="Q69" s="53"/>
    </row>
    <row r="70" spans="1:17" s="52" customFormat="1" ht="180" customHeight="1">
      <c r="A70" s="104" t="s">
        <v>19</v>
      </c>
      <c r="B70" s="104" t="s">
        <v>6</v>
      </c>
      <c r="C70" s="104" t="s">
        <v>19</v>
      </c>
      <c r="D70" s="104" t="s">
        <v>64</v>
      </c>
      <c r="E70" s="85" t="s">
        <v>420</v>
      </c>
      <c r="F70" s="128" t="s">
        <v>154</v>
      </c>
      <c r="G70" s="104" t="s">
        <v>49</v>
      </c>
      <c r="H70" s="104" t="s">
        <v>52</v>
      </c>
      <c r="I70" s="104" t="s">
        <v>12</v>
      </c>
      <c r="J70" s="125" t="s">
        <v>214</v>
      </c>
      <c r="K70" s="126" t="s">
        <v>53</v>
      </c>
      <c r="L70" s="127">
        <v>0</v>
      </c>
      <c r="M70" s="113">
        <v>41353</v>
      </c>
      <c r="N70" s="113">
        <v>41062</v>
      </c>
      <c r="O70" s="182"/>
      <c r="P70" s="182">
        <f t="shared" si="1"/>
        <v>99.2963025657147</v>
      </c>
      <c r="Q70" s="53"/>
    </row>
    <row r="71" spans="1:16" s="206" customFormat="1" ht="72" customHeight="1">
      <c r="A71" s="190" t="s">
        <v>19</v>
      </c>
      <c r="B71" s="190" t="s">
        <v>6</v>
      </c>
      <c r="C71" s="190" t="s">
        <v>52</v>
      </c>
      <c r="D71" s="190"/>
      <c r="E71" s="191" t="s">
        <v>208</v>
      </c>
      <c r="F71" s="191" t="s">
        <v>154</v>
      </c>
      <c r="G71" s="207" t="s">
        <v>49</v>
      </c>
      <c r="H71" s="207" t="s">
        <v>52</v>
      </c>
      <c r="I71" s="207" t="s">
        <v>66</v>
      </c>
      <c r="J71" s="209" t="s">
        <v>209</v>
      </c>
      <c r="K71" s="210" t="s">
        <v>53</v>
      </c>
      <c r="L71" s="211">
        <v>0</v>
      </c>
      <c r="M71" s="211">
        <v>362.9</v>
      </c>
      <c r="N71" s="211">
        <v>300.2</v>
      </c>
      <c r="O71" s="182"/>
      <c r="P71" s="182">
        <f t="shared" si="1"/>
        <v>82.72251308900523</v>
      </c>
    </row>
    <row r="72" spans="1:17" s="52" customFormat="1" ht="32.25" customHeight="1">
      <c r="A72" s="483" t="s">
        <v>19</v>
      </c>
      <c r="B72" s="483" t="s">
        <v>54</v>
      </c>
      <c r="C72" s="483"/>
      <c r="D72" s="483"/>
      <c r="E72" s="485" t="s">
        <v>187</v>
      </c>
      <c r="F72" s="91" t="s">
        <v>29</v>
      </c>
      <c r="G72" s="92"/>
      <c r="H72" s="92"/>
      <c r="I72" s="92"/>
      <c r="J72" s="92"/>
      <c r="K72" s="93"/>
      <c r="L72" s="119">
        <f>SUM(L73:L74)</f>
        <v>168895.60000000003</v>
      </c>
      <c r="M72" s="119">
        <f>SUM(M73:M74)</f>
        <v>166094.5</v>
      </c>
      <c r="N72" s="119">
        <f>SUM(N73:N74)</f>
        <v>165744.59999999998</v>
      </c>
      <c r="O72" s="182">
        <f>N72/L72*100</f>
        <v>98.134350450811</v>
      </c>
      <c r="P72" s="182">
        <f t="shared" si="1"/>
        <v>99.78933679321108</v>
      </c>
      <c r="Q72" s="124"/>
    </row>
    <row r="73" spans="1:17" s="52" customFormat="1" ht="26.25" customHeight="1">
      <c r="A73" s="506"/>
      <c r="B73" s="506"/>
      <c r="C73" s="506"/>
      <c r="D73" s="506"/>
      <c r="E73" s="507"/>
      <c r="F73" s="94" t="s">
        <v>154</v>
      </c>
      <c r="G73" s="95" t="s">
        <v>49</v>
      </c>
      <c r="H73" s="95"/>
      <c r="I73" s="95"/>
      <c r="J73" s="95"/>
      <c r="K73" s="96"/>
      <c r="L73" s="120">
        <f>L75+L86+L87+L92+L88+L89+L90</f>
        <v>84784.40000000001</v>
      </c>
      <c r="M73" s="120">
        <f>M75+M86+M87+M92+M88+M89+M90+M91</f>
        <v>105993.8</v>
      </c>
      <c r="N73" s="120">
        <f>N75+N86+N87+N92+N88+N89+N90+N91</f>
        <v>105643.9</v>
      </c>
      <c r="O73" s="182">
        <f aca="true" t="shared" si="3" ref="O73:O137">N73/L73*100</f>
        <v>124.60299300342984</v>
      </c>
      <c r="P73" s="182">
        <f t="shared" si="1"/>
        <v>99.66988635184322</v>
      </c>
      <c r="Q73" s="53"/>
    </row>
    <row r="74" spans="1:17" s="52" customFormat="1" ht="51" customHeight="1">
      <c r="A74" s="484"/>
      <c r="B74" s="484"/>
      <c r="C74" s="484"/>
      <c r="D74" s="484"/>
      <c r="E74" s="486"/>
      <c r="F74" s="94" t="s">
        <v>312</v>
      </c>
      <c r="G74" s="95" t="s">
        <v>51</v>
      </c>
      <c r="H74" s="95"/>
      <c r="I74" s="95"/>
      <c r="J74" s="95"/>
      <c r="K74" s="96"/>
      <c r="L74" s="120">
        <f>L76+L93+L94+L95+L96</f>
        <v>84111.20000000001</v>
      </c>
      <c r="M74" s="120">
        <f>M76+M93+M94+M95+M96</f>
        <v>60100.7</v>
      </c>
      <c r="N74" s="120">
        <f>N76+N93+N94+N95+N96</f>
        <v>60100.7</v>
      </c>
      <c r="O74" s="182">
        <f t="shared" si="3"/>
        <v>71.45386107914284</v>
      </c>
      <c r="P74" s="182">
        <f aca="true" t="shared" si="4" ref="P74:P138">N74/M74*100</f>
        <v>100</v>
      </c>
      <c r="Q74" s="53"/>
    </row>
    <row r="75" spans="1:17" s="118" customFormat="1" ht="44.25" customHeight="1">
      <c r="A75" s="501" t="s">
        <v>19</v>
      </c>
      <c r="B75" s="501" t="s">
        <v>54</v>
      </c>
      <c r="C75" s="501" t="s">
        <v>19</v>
      </c>
      <c r="D75" s="501"/>
      <c r="E75" s="491" t="s">
        <v>70</v>
      </c>
      <c r="F75" s="99" t="s">
        <v>154</v>
      </c>
      <c r="G75" s="98" t="s">
        <v>49</v>
      </c>
      <c r="H75" s="98" t="s">
        <v>52</v>
      </c>
      <c r="I75" s="98" t="s">
        <v>69</v>
      </c>
      <c r="J75" s="98"/>
      <c r="K75" s="129"/>
      <c r="L75" s="116">
        <f>L78+L79+L80+L82+L83+L85+L81</f>
        <v>77163.6</v>
      </c>
      <c r="M75" s="116">
        <f>M78+M79+M80+M82+M83+M85+M81</f>
        <v>84855.3</v>
      </c>
      <c r="N75" s="116">
        <f>N78+N79+N80+N82+N83+N85+N81</f>
        <v>84505.4</v>
      </c>
      <c r="O75" s="182">
        <f t="shared" si="3"/>
        <v>109.51458978067376</v>
      </c>
      <c r="P75" s="182">
        <f t="shared" si="4"/>
        <v>99.58765097760539</v>
      </c>
      <c r="Q75" s="117"/>
    </row>
    <row r="76" spans="1:17" s="118" customFormat="1" ht="70.5" customHeight="1">
      <c r="A76" s="502"/>
      <c r="B76" s="502"/>
      <c r="C76" s="502"/>
      <c r="D76" s="502"/>
      <c r="E76" s="493"/>
      <c r="F76" s="99" t="s">
        <v>312</v>
      </c>
      <c r="G76" s="98" t="s">
        <v>51</v>
      </c>
      <c r="H76" s="98" t="s">
        <v>52</v>
      </c>
      <c r="I76" s="98" t="s">
        <v>69</v>
      </c>
      <c r="J76" s="98"/>
      <c r="K76" s="129"/>
      <c r="L76" s="116">
        <f>L77+L84</f>
        <v>43507.200000000004</v>
      </c>
      <c r="M76" s="116">
        <f>M77+M84</f>
        <v>49599.200000000004</v>
      </c>
      <c r="N76" s="116">
        <f>N77+N84</f>
        <v>49599.200000000004</v>
      </c>
      <c r="O76" s="182">
        <f t="shared" si="3"/>
        <v>114.00228008237715</v>
      </c>
      <c r="P76" s="182">
        <f t="shared" si="4"/>
        <v>100</v>
      </c>
      <c r="Q76" s="117"/>
    </row>
    <row r="77" spans="1:17" s="52" customFormat="1" ht="46.5" customHeight="1">
      <c r="A77" s="503" t="s">
        <v>19</v>
      </c>
      <c r="B77" s="503" t="s">
        <v>54</v>
      </c>
      <c r="C77" s="503" t="s">
        <v>19</v>
      </c>
      <c r="D77" s="503" t="s">
        <v>7</v>
      </c>
      <c r="E77" s="471" t="s">
        <v>421</v>
      </c>
      <c r="F77" s="85" t="s">
        <v>312</v>
      </c>
      <c r="G77" s="104" t="s">
        <v>51</v>
      </c>
      <c r="H77" s="104" t="s">
        <v>52</v>
      </c>
      <c r="I77" s="104" t="s">
        <v>69</v>
      </c>
      <c r="J77" s="125" t="s">
        <v>217</v>
      </c>
      <c r="K77" s="107" t="s">
        <v>71</v>
      </c>
      <c r="L77" s="113">
        <v>43187.9</v>
      </c>
      <c r="M77" s="113">
        <v>49279.9</v>
      </c>
      <c r="N77" s="113">
        <v>49279.9</v>
      </c>
      <c r="O77" s="182">
        <f t="shared" si="3"/>
        <v>114.10580278272387</v>
      </c>
      <c r="P77" s="182">
        <f t="shared" si="4"/>
        <v>100</v>
      </c>
      <c r="Q77" s="53"/>
    </row>
    <row r="78" spans="1:17" s="52" customFormat="1" ht="29.25" customHeight="1">
      <c r="A78" s="504"/>
      <c r="B78" s="504"/>
      <c r="C78" s="504"/>
      <c r="D78" s="504"/>
      <c r="E78" s="472"/>
      <c r="F78" s="454" t="s">
        <v>156</v>
      </c>
      <c r="G78" s="104" t="s">
        <v>49</v>
      </c>
      <c r="H78" s="104" t="s">
        <v>52</v>
      </c>
      <c r="I78" s="104" t="s">
        <v>69</v>
      </c>
      <c r="J78" s="125" t="s">
        <v>189</v>
      </c>
      <c r="K78" s="107" t="s">
        <v>91</v>
      </c>
      <c r="L78" s="113">
        <v>34271.3</v>
      </c>
      <c r="M78" s="113">
        <v>39177.8</v>
      </c>
      <c r="N78" s="113">
        <v>39057.6</v>
      </c>
      <c r="O78" s="182">
        <f t="shared" si="3"/>
        <v>113.96591316932825</v>
      </c>
      <c r="P78" s="182">
        <f t="shared" si="4"/>
        <v>99.69319359433148</v>
      </c>
      <c r="Q78" s="53"/>
    </row>
    <row r="79" spans="1:17" s="52" customFormat="1" ht="29.25" customHeight="1" hidden="1">
      <c r="A79" s="504"/>
      <c r="B79" s="504"/>
      <c r="C79" s="504"/>
      <c r="D79" s="504"/>
      <c r="E79" s="472"/>
      <c r="F79" s="461"/>
      <c r="G79" s="104" t="s">
        <v>49</v>
      </c>
      <c r="H79" s="104" t="s">
        <v>52</v>
      </c>
      <c r="I79" s="104" t="s">
        <v>69</v>
      </c>
      <c r="J79" s="125" t="s">
        <v>189</v>
      </c>
      <c r="K79" s="107" t="s">
        <v>71</v>
      </c>
      <c r="L79" s="113">
        <v>0</v>
      </c>
      <c r="M79" s="113">
        <v>0</v>
      </c>
      <c r="N79" s="113">
        <v>0</v>
      </c>
      <c r="O79" s="182"/>
      <c r="P79" s="182"/>
      <c r="Q79" s="53"/>
    </row>
    <row r="80" spans="1:17" s="52" customFormat="1" ht="29.25" customHeight="1">
      <c r="A80" s="504"/>
      <c r="B80" s="504"/>
      <c r="C80" s="504"/>
      <c r="D80" s="504"/>
      <c r="E80" s="472"/>
      <c r="F80" s="461"/>
      <c r="G80" s="104" t="s">
        <v>49</v>
      </c>
      <c r="H80" s="104" t="s">
        <v>52</v>
      </c>
      <c r="I80" s="104" t="s">
        <v>69</v>
      </c>
      <c r="J80" s="125" t="s">
        <v>189</v>
      </c>
      <c r="K80" s="107" t="s">
        <v>71</v>
      </c>
      <c r="L80" s="113">
        <v>42476.8</v>
      </c>
      <c r="M80" s="113">
        <v>42139.5</v>
      </c>
      <c r="N80" s="113">
        <v>42001.6</v>
      </c>
      <c r="O80" s="182">
        <f t="shared" si="3"/>
        <v>98.88127165888201</v>
      </c>
      <c r="P80" s="182">
        <f>N80/M80*100</f>
        <v>99.67275359223531</v>
      </c>
      <c r="Q80" s="53"/>
    </row>
    <row r="81" spans="1:17" s="52" customFormat="1" ht="29.25" customHeight="1">
      <c r="A81" s="504"/>
      <c r="B81" s="504"/>
      <c r="C81" s="504"/>
      <c r="D81" s="504"/>
      <c r="E81" s="472"/>
      <c r="F81" s="461"/>
      <c r="G81" s="104" t="s">
        <v>49</v>
      </c>
      <c r="H81" s="104" t="s">
        <v>52</v>
      </c>
      <c r="I81" s="104" t="s">
        <v>69</v>
      </c>
      <c r="J81" s="109" t="s">
        <v>369</v>
      </c>
      <c r="K81" s="126" t="s">
        <v>91</v>
      </c>
      <c r="L81" s="113">
        <v>0</v>
      </c>
      <c r="M81" s="113">
        <v>218.8</v>
      </c>
      <c r="N81" s="113">
        <v>127</v>
      </c>
      <c r="O81" s="182"/>
      <c r="P81" s="182">
        <f t="shared" si="4"/>
        <v>58.04387568555759</v>
      </c>
      <c r="Q81" s="53"/>
    </row>
    <row r="82" spans="1:17" s="52" customFormat="1" ht="32.25" customHeight="1">
      <c r="A82" s="505"/>
      <c r="B82" s="505"/>
      <c r="C82" s="505"/>
      <c r="D82" s="505"/>
      <c r="E82" s="473"/>
      <c r="F82" s="455"/>
      <c r="G82" s="104" t="s">
        <v>49</v>
      </c>
      <c r="H82" s="104" t="s">
        <v>52</v>
      </c>
      <c r="I82" s="104" t="s">
        <v>69</v>
      </c>
      <c r="J82" s="125" t="s">
        <v>216</v>
      </c>
      <c r="K82" s="107" t="s">
        <v>60</v>
      </c>
      <c r="L82" s="113">
        <v>0</v>
      </c>
      <c r="M82" s="113">
        <f>961.6+1849.9</f>
        <v>2811.5</v>
      </c>
      <c r="N82" s="113">
        <f>961.6+1849.9</f>
        <v>2811.5</v>
      </c>
      <c r="O82" s="182"/>
      <c r="P82" s="182">
        <f t="shared" si="4"/>
        <v>100</v>
      </c>
      <c r="Q82" s="124"/>
    </row>
    <row r="83" spans="1:17" s="52" customFormat="1" ht="117.75" customHeight="1">
      <c r="A83" s="125" t="s">
        <v>19</v>
      </c>
      <c r="B83" s="104" t="s">
        <v>54</v>
      </c>
      <c r="C83" s="104" t="s">
        <v>19</v>
      </c>
      <c r="D83" s="104" t="s">
        <v>54</v>
      </c>
      <c r="E83" s="131" t="s">
        <v>222</v>
      </c>
      <c r="F83" s="85" t="s">
        <v>154</v>
      </c>
      <c r="G83" s="104" t="s">
        <v>49</v>
      </c>
      <c r="H83" s="104" t="s">
        <v>52</v>
      </c>
      <c r="I83" s="104" t="s">
        <v>66</v>
      </c>
      <c r="J83" s="125" t="s">
        <v>223</v>
      </c>
      <c r="K83" s="107" t="s">
        <v>91</v>
      </c>
      <c r="L83" s="113">
        <v>0</v>
      </c>
      <c r="M83" s="113">
        <v>95</v>
      </c>
      <c r="N83" s="113">
        <v>95</v>
      </c>
      <c r="O83" s="182"/>
      <c r="P83" s="182">
        <f t="shared" si="4"/>
        <v>100</v>
      </c>
      <c r="Q83" s="53"/>
    </row>
    <row r="84" spans="1:17" s="52" customFormat="1" ht="51.75" customHeight="1">
      <c r="A84" s="548" t="s">
        <v>19</v>
      </c>
      <c r="B84" s="548" t="s">
        <v>54</v>
      </c>
      <c r="C84" s="548" t="s">
        <v>19</v>
      </c>
      <c r="D84" s="548" t="s">
        <v>65</v>
      </c>
      <c r="E84" s="546" t="s">
        <v>422</v>
      </c>
      <c r="F84" s="85" t="s">
        <v>312</v>
      </c>
      <c r="G84" s="104" t="s">
        <v>51</v>
      </c>
      <c r="H84" s="104" t="s">
        <v>52</v>
      </c>
      <c r="I84" s="104" t="s">
        <v>69</v>
      </c>
      <c r="J84" s="125" t="s">
        <v>414</v>
      </c>
      <c r="K84" s="126" t="s">
        <v>91</v>
      </c>
      <c r="L84" s="113">
        <v>319.3</v>
      </c>
      <c r="M84" s="113">
        <v>319.3</v>
      </c>
      <c r="N84" s="113">
        <v>319.3</v>
      </c>
      <c r="O84" s="182">
        <f t="shared" si="3"/>
        <v>100</v>
      </c>
      <c r="P84" s="182">
        <f t="shared" si="4"/>
        <v>100</v>
      </c>
      <c r="Q84" s="56"/>
    </row>
    <row r="85" spans="1:17" s="52" customFormat="1" ht="51.75" customHeight="1">
      <c r="A85" s="549"/>
      <c r="B85" s="549"/>
      <c r="C85" s="549"/>
      <c r="D85" s="549"/>
      <c r="E85" s="547"/>
      <c r="F85" s="85" t="s">
        <v>154</v>
      </c>
      <c r="G85" s="104" t="s">
        <v>49</v>
      </c>
      <c r="H85" s="104" t="s">
        <v>52</v>
      </c>
      <c r="I85" s="104" t="s">
        <v>69</v>
      </c>
      <c r="J85" s="125" t="s">
        <v>313</v>
      </c>
      <c r="K85" s="126" t="s">
        <v>91</v>
      </c>
      <c r="L85" s="113">
        <v>415.5</v>
      </c>
      <c r="M85" s="113">
        <v>412.7</v>
      </c>
      <c r="N85" s="113">
        <v>412.7</v>
      </c>
      <c r="O85" s="182">
        <f t="shared" si="3"/>
        <v>99.32611311672683</v>
      </c>
      <c r="P85" s="182">
        <f t="shared" si="4"/>
        <v>100</v>
      </c>
      <c r="Q85" s="56"/>
    </row>
    <row r="86" spans="1:17" s="118" customFormat="1" ht="69" customHeight="1">
      <c r="A86" s="98" t="s">
        <v>19</v>
      </c>
      <c r="B86" s="98" t="s">
        <v>54</v>
      </c>
      <c r="C86" s="132" t="s">
        <v>12</v>
      </c>
      <c r="D86" s="98" t="s">
        <v>6</v>
      </c>
      <c r="E86" s="100" t="s">
        <v>72</v>
      </c>
      <c r="F86" s="99" t="s">
        <v>154</v>
      </c>
      <c r="G86" s="98" t="s">
        <v>49</v>
      </c>
      <c r="H86" s="98" t="s">
        <v>52</v>
      </c>
      <c r="I86" s="98" t="s">
        <v>69</v>
      </c>
      <c r="J86" s="114" t="s">
        <v>73</v>
      </c>
      <c r="K86" s="129" t="s">
        <v>60</v>
      </c>
      <c r="L86" s="116"/>
      <c r="M86" s="116">
        <v>10588.7</v>
      </c>
      <c r="N86" s="116">
        <v>10588.7</v>
      </c>
      <c r="O86" s="182"/>
      <c r="P86" s="182">
        <f t="shared" si="4"/>
        <v>100</v>
      </c>
      <c r="Q86" s="117"/>
    </row>
    <row r="87" spans="1:17" s="118" customFormat="1" ht="51" customHeight="1">
      <c r="A87" s="501" t="s">
        <v>19</v>
      </c>
      <c r="B87" s="501" t="s">
        <v>54</v>
      </c>
      <c r="C87" s="501" t="s">
        <v>69</v>
      </c>
      <c r="D87" s="501" t="s">
        <v>7</v>
      </c>
      <c r="E87" s="510" t="s">
        <v>423</v>
      </c>
      <c r="F87" s="491" t="s">
        <v>154</v>
      </c>
      <c r="G87" s="98" t="s">
        <v>49</v>
      </c>
      <c r="H87" s="98" t="s">
        <v>52</v>
      </c>
      <c r="I87" s="98" t="s">
        <v>69</v>
      </c>
      <c r="J87" s="114" t="s">
        <v>314</v>
      </c>
      <c r="K87" s="129" t="s">
        <v>60</v>
      </c>
      <c r="L87" s="116">
        <v>0</v>
      </c>
      <c r="M87" s="116">
        <v>15.4</v>
      </c>
      <c r="N87" s="116">
        <v>15.4</v>
      </c>
      <c r="O87" s="182"/>
      <c r="P87" s="182">
        <f t="shared" si="4"/>
        <v>100</v>
      </c>
      <c r="Q87" s="117"/>
    </row>
    <row r="88" spans="1:17" s="118" customFormat="1" ht="51" customHeight="1">
      <c r="A88" s="542"/>
      <c r="B88" s="542"/>
      <c r="C88" s="542"/>
      <c r="D88" s="542"/>
      <c r="E88" s="545"/>
      <c r="F88" s="492"/>
      <c r="G88" s="104" t="s">
        <v>49</v>
      </c>
      <c r="H88" s="104" t="s">
        <v>52</v>
      </c>
      <c r="I88" s="104" t="s">
        <v>69</v>
      </c>
      <c r="J88" s="125" t="s">
        <v>189</v>
      </c>
      <c r="K88" s="107" t="s">
        <v>91</v>
      </c>
      <c r="L88" s="116">
        <v>7620.8</v>
      </c>
      <c r="M88" s="116">
        <v>9035.5</v>
      </c>
      <c r="N88" s="116">
        <v>9035.5</v>
      </c>
      <c r="O88" s="182">
        <f t="shared" si="3"/>
        <v>118.56366785639302</v>
      </c>
      <c r="P88" s="182">
        <f t="shared" si="4"/>
        <v>100</v>
      </c>
      <c r="Q88" s="117"/>
    </row>
    <row r="89" spans="1:17" s="118" customFormat="1" ht="51" customHeight="1" hidden="1">
      <c r="A89" s="542"/>
      <c r="B89" s="542"/>
      <c r="C89" s="542"/>
      <c r="D89" s="542"/>
      <c r="E89" s="545"/>
      <c r="F89" s="492"/>
      <c r="G89" s="104" t="s">
        <v>49</v>
      </c>
      <c r="H89" s="104" t="s">
        <v>52</v>
      </c>
      <c r="I89" s="104" t="s">
        <v>69</v>
      </c>
      <c r="J89" s="125" t="s">
        <v>216</v>
      </c>
      <c r="K89" s="107" t="s">
        <v>60</v>
      </c>
      <c r="L89" s="116">
        <v>0</v>
      </c>
      <c r="M89" s="116">
        <v>0</v>
      </c>
      <c r="N89" s="116">
        <v>0</v>
      </c>
      <c r="O89" s="182"/>
      <c r="P89" s="182"/>
      <c r="Q89" s="117"/>
    </row>
    <row r="90" spans="1:17" s="118" customFormat="1" ht="51" customHeight="1" hidden="1">
      <c r="A90" s="542"/>
      <c r="B90" s="542"/>
      <c r="C90" s="542"/>
      <c r="D90" s="542"/>
      <c r="E90" s="545"/>
      <c r="F90" s="492"/>
      <c r="G90" s="98" t="s">
        <v>49</v>
      </c>
      <c r="H90" s="98" t="s">
        <v>52</v>
      </c>
      <c r="I90" s="98" t="s">
        <v>69</v>
      </c>
      <c r="J90" s="114" t="s">
        <v>369</v>
      </c>
      <c r="K90" s="129"/>
      <c r="L90" s="116">
        <v>0</v>
      </c>
      <c r="M90" s="116">
        <v>0</v>
      </c>
      <c r="N90" s="116">
        <v>0</v>
      </c>
      <c r="O90" s="182"/>
      <c r="P90" s="182"/>
      <c r="Q90" s="117"/>
    </row>
    <row r="91" spans="1:17" s="118" customFormat="1" ht="51" customHeight="1">
      <c r="A91" s="542"/>
      <c r="B91" s="542"/>
      <c r="C91" s="542"/>
      <c r="D91" s="542"/>
      <c r="E91" s="545"/>
      <c r="F91" s="492"/>
      <c r="G91" s="98" t="s">
        <v>49</v>
      </c>
      <c r="H91" s="98" t="s">
        <v>52</v>
      </c>
      <c r="I91" s="98" t="s">
        <v>69</v>
      </c>
      <c r="J91" s="114" t="s">
        <v>415</v>
      </c>
      <c r="K91" s="129" t="s">
        <v>71</v>
      </c>
      <c r="L91" s="116">
        <v>0</v>
      </c>
      <c r="M91" s="116">
        <v>0.1</v>
      </c>
      <c r="N91" s="116">
        <v>0.1</v>
      </c>
      <c r="O91" s="182"/>
      <c r="P91" s="182">
        <f t="shared" si="4"/>
        <v>100</v>
      </c>
      <c r="Q91" s="117"/>
    </row>
    <row r="92" spans="1:17" s="118" customFormat="1" ht="46.5" customHeight="1">
      <c r="A92" s="502"/>
      <c r="B92" s="502"/>
      <c r="C92" s="502"/>
      <c r="D92" s="502"/>
      <c r="E92" s="511"/>
      <c r="F92" s="493"/>
      <c r="G92" s="98" t="s">
        <v>49</v>
      </c>
      <c r="H92" s="98" t="s">
        <v>52</v>
      </c>
      <c r="I92" s="98" t="s">
        <v>69</v>
      </c>
      <c r="J92" s="114" t="s">
        <v>315</v>
      </c>
      <c r="K92" s="129" t="s">
        <v>71</v>
      </c>
      <c r="L92" s="116">
        <v>0</v>
      </c>
      <c r="M92" s="116">
        <v>1498.8</v>
      </c>
      <c r="N92" s="116">
        <v>1498.8</v>
      </c>
      <c r="O92" s="182"/>
      <c r="P92" s="182">
        <f t="shared" si="4"/>
        <v>100</v>
      </c>
      <c r="Q92" s="117"/>
    </row>
    <row r="93" spans="1:17" s="118" customFormat="1" ht="35.25" customHeight="1">
      <c r="A93" s="501" t="s">
        <v>19</v>
      </c>
      <c r="B93" s="501" t="s">
        <v>54</v>
      </c>
      <c r="C93" s="501" t="s">
        <v>66</v>
      </c>
      <c r="D93" s="501"/>
      <c r="E93" s="539" t="s">
        <v>218</v>
      </c>
      <c r="F93" s="494" t="s">
        <v>219</v>
      </c>
      <c r="G93" s="98" t="s">
        <v>51</v>
      </c>
      <c r="H93" s="98" t="s">
        <v>52</v>
      </c>
      <c r="I93" s="98" t="s">
        <v>69</v>
      </c>
      <c r="J93" s="114" t="s">
        <v>220</v>
      </c>
      <c r="K93" s="238" t="s">
        <v>316</v>
      </c>
      <c r="L93" s="116">
        <v>0</v>
      </c>
      <c r="M93" s="116">
        <v>1344.7</v>
      </c>
      <c r="N93" s="116">
        <v>1344.7</v>
      </c>
      <c r="O93" s="182"/>
      <c r="P93" s="182">
        <f t="shared" si="4"/>
        <v>100</v>
      </c>
      <c r="Q93" s="117"/>
    </row>
    <row r="94" spans="1:17" s="118" customFormat="1" ht="35.25" customHeight="1">
      <c r="A94" s="542"/>
      <c r="B94" s="542"/>
      <c r="C94" s="542"/>
      <c r="D94" s="542"/>
      <c r="E94" s="540"/>
      <c r="F94" s="495"/>
      <c r="G94" s="98" t="s">
        <v>51</v>
      </c>
      <c r="H94" s="98" t="s">
        <v>52</v>
      </c>
      <c r="I94" s="98" t="s">
        <v>69</v>
      </c>
      <c r="J94" s="114" t="s">
        <v>366</v>
      </c>
      <c r="K94" s="238" t="s">
        <v>71</v>
      </c>
      <c r="L94" s="116">
        <v>0</v>
      </c>
      <c r="M94" s="116">
        <v>9156.8</v>
      </c>
      <c r="N94" s="116">
        <v>9156.8</v>
      </c>
      <c r="O94" s="182"/>
      <c r="P94" s="182">
        <f t="shared" si="4"/>
        <v>100</v>
      </c>
      <c r="Q94" s="117"/>
    </row>
    <row r="95" spans="1:17" s="118" customFormat="1" ht="35.25" customHeight="1">
      <c r="A95" s="542"/>
      <c r="B95" s="542"/>
      <c r="C95" s="542"/>
      <c r="D95" s="542"/>
      <c r="E95" s="540"/>
      <c r="F95" s="495"/>
      <c r="G95" s="98" t="s">
        <v>51</v>
      </c>
      <c r="H95" s="98" t="s">
        <v>52</v>
      </c>
      <c r="I95" s="98" t="s">
        <v>69</v>
      </c>
      <c r="J95" s="114" t="s">
        <v>317</v>
      </c>
      <c r="K95" s="238" t="s">
        <v>316</v>
      </c>
      <c r="L95" s="116">
        <v>402</v>
      </c>
      <c r="M95" s="116">
        <v>0</v>
      </c>
      <c r="N95" s="116">
        <v>0</v>
      </c>
      <c r="O95" s="182">
        <f t="shared" si="3"/>
        <v>0</v>
      </c>
      <c r="P95" s="182"/>
      <c r="Q95" s="117"/>
    </row>
    <row r="96" spans="1:17" s="118" customFormat="1" ht="29.25" customHeight="1">
      <c r="A96" s="502"/>
      <c r="B96" s="502"/>
      <c r="C96" s="502"/>
      <c r="D96" s="502"/>
      <c r="E96" s="541"/>
      <c r="F96" s="496"/>
      <c r="G96" s="98" t="s">
        <v>51</v>
      </c>
      <c r="H96" s="98" t="s">
        <v>52</v>
      </c>
      <c r="I96" s="98" t="s">
        <v>69</v>
      </c>
      <c r="J96" s="114" t="s">
        <v>318</v>
      </c>
      <c r="K96" s="238" t="s">
        <v>316</v>
      </c>
      <c r="L96" s="116">
        <v>40202</v>
      </c>
      <c r="M96" s="116">
        <v>0</v>
      </c>
      <c r="N96" s="116">
        <v>0</v>
      </c>
      <c r="O96" s="182">
        <f t="shared" si="3"/>
        <v>0</v>
      </c>
      <c r="P96" s="182"/>
      <c r="Q96" s="117"/>
    </row>
    <row r="97" spans="1:17" s="52" customFormat="1" ht="27.75" customHeight="1">
      <c r="A97" s="483" t="s">
        <v>19</v>
      </c>
      <c r="B97" s="483" t="s">
        <v>56</v>
      </c>
      <c r="C97" s="483"/>
      <c r="D97" s="483"/>
      <c r="E97" s="485" t="s">
        <v>105</v>
      </c>
      <c r="F97" s="91" t="s">
        <v>29</v>
      </c>
      <c r="G97" s="92"/>
      <c r="H97" s="92"/>
      <c r="I97" s="92"/>
      <c r="J97" s="92"/>
      <c r="K97" s="93"/>
      <c r="L97" s="119">
        <f>L98</f>
        <v>44314.2</v>
      </c>
      <c r="M97" s="119">
        <f>M98</f>
        <v>32367.7</v>
      </c>
      <c r="N97" s="119">
        <f>N98</f>
        <v>31968.5</v>
      </c>
      <c r="O97" s="182">
        <f t="shared" si="3"/>
        <v>72.1405328314626</v>
      </c>
      <c r="P97" s="182">
        <f t="shared" si="4"/>
        <v>98.76667171284954</v>
      </c>
      <c r="Q97" s="53"/>
    </row>
    <row r="98" spans="1:17" s="52" customFormat="1" ht="48.75" customHeight="1">
      <c r="A98" s="484"/>
      <c r="B98" s="484"/>
      <c r="C98" s="484"/>
      <c r="D98" s="484"/>
      <c r="E98" s="486"/>
      <c r="F98" s="94" t="s">
        <v>154</v>
      </c>
      <c r="G98" s="95" t="s">
        <v>49</v>
      </c>
      <c r="H98" s="95"/>
      <c r="I98" s="95"/>
      <c r="J98" s="95"/>
      <c r="K98" s="96"/>
      <c r="L98" s="120">
        <f>L99+L101+L100</f>
        <v>44314.2</v>
      </c>
      <c r="M98" s="120">
        <f>M99+M101+M100</f>
        <v>32367.7</v>
      </c>
      <c r="N98" s="120">
        <f>N99+N101+N100</f>
        <v>31968.5</v>
      </c>
      <c r="O98" s="182">
        <f t="shared" si="3"/>
        <v>72.1405328314626</v>
      </c>
      <c r="P98" s="182">
        <f t="shared" si="4"/>
        <v>98.76667171284954</v>
      </c>
      <c r="Q98" s="53"/>
    </row>
    <row r="99" spans="1:17" s="52" customFormat="1" ht="79.5" customHeight="1">
      <c r="A99" s="468" t="s">
        <v>19</v>
      </c>
      <c r="B99" s="468" t="s">
        <v>56</v>
      </c>
      <c r="C99" s="468" t="s">
        <v>19</v>
      </c>
      <c r="D99" s="468"/>
      <c r="E99" s="543" t="s">
        <v>190</v>
      </c>
      <c r="F99" s="454" t="s">
        <v>154</v>
      </c>
      <c r="G99" s="104" t="s">
        <v>49</v>
      </c>
      <c r="H99" s="104" t="s">
        <v>52</v>
      </c>
      <c r="I99" s="104" t="s">
        <v>62</v>
      </c>
      <c r="J99" s="125" t="s">
        <v>191</v>
      </c>
      <c r="K99" s="107" t="s">
        <v>363</v>
      </c>
      <c r="L99" s="127">
        <v>4362.2</v>
      </c>
      <c r="M99" s="127">
        <v>4614.7</v>
      </c>
      <c r="N99" s="113">
        <v>4613</v>
      </c>
      <c r="O99" s="182">
        <f t="shared" si="3"/>
        <v>105.74939250836735</v>
      </c>
      <c r="P99" s="182">
        <f t="shared" si="4"/>
        <v>99.963161202245</v>
      </c>
      <c r="Q99" s="53"/>
    </row>
    <row r="100" spans="1:17" s="52" customFormat="1" ht="47.25" customHeight="1">
      <c r="A100" s="470"/>
      <c r="B100" s="470"/>
      <c r="C100" s="470"/>
      <c r="D100" s="470"/>
      <c r="E100" s="544"/>
      <c r="F100" s="455"/>
      <c r="G100" s="104" t="s">
        <v>49</v>
      </c>
      <c r="H100" s="104" t="s">
        <v>52</v>
      </c>
      <c r="I100" s="104" t="s">
        <v>62</v>
      </c>
      <c r="J100" s="125" t="s">
        <v>191</v>
      </c>
      <c r="K100" s="107" t="s">
        <v>360</v>
      </c>
      <c r="L100" s="127">
        <v>82.1</v>
      </c>
      <c r="M100" s="127">
        <v>112.1</v>
      </c>
      <c r="N100" s="127">
        <v>112.1</v>
      </c>
      <c r="O100" s="182">
        <f t="shared" si="3"/>
        <v>136.54080389768575</v>
      </c>
      <c r="P100" s="182">
        <f t="shared" si="4"/>
        <v>100</v>
      </c>
      <c r="Q100" s="53"/>
    </row>
    <row r="101" spans="1:17" s="118" customFormat="1" ht="69.75" customHeight="1">
      <c r="A101" s="98" t="s">
        <v>19</v>
      </c>
      <c r="B101" s="98" t="s">
        <v>56</v>
      </c>
      <c r="C101" s="98" t="s">
        <v>12</v>
      </c>
      <c r="D101" s="98"/>
      <c r="E101" s="99" t="s">
        <v>76</v>
      </c>
      <c r="F101" s="99" t="s">
        <v>154</v>
      </c>
      <c r="G101" s="98" t="s">
        <v>49</v>
      </c>
      <c r="H101" s="98" t="s">
        <v>52</v>
      </c>
      <c r="I101" s="98" t="s">
        <v>62</v>
      </c>
      <c r="J101" s="133"/>
      <c r="K101" s="134"/>
      <c r="L101" s="130">
        <f>L102+L105</f>
        <v>39869.9</v>
      </c>
      <c r="M101" s="116">
        <f>M102+M105+M103+M104</f>
        <v>27640.9</v>
      </c>
      <c r="N101" s="116">
        <f>N102+N105+N103+N104</f>
        <v>27243.4</v>
      </c>
      <c r="O101" s="182">
        <f t="shared" si="3"/>
        <v>68.33074575055367</v>
      </c>
      <c r="P101" s="182">
        <f t="shared" si="4"/>
        <v>98.56191368587854</v>
      </c>
      <c r="Q101" s="117"/>
    </row>
    <row r="102" spans="1:17" s="52" customFormat="1" ht="65.25" customHeight="1">
      <c r="A102" s="468" t="s">
        <v>19</v>
      </c>
      <c r="B102" s="468" t="s">
        <v>56</v>
      </c>
      <c r="C102" s="468" t="s">
        <v>12</v>
      </c>
      <c r="D102" s="468" t="s">
        <v>7</v>
      </c>
      <c r="E102" s="471" t="s">
        <v>77</v>
      </c>
      <c r="F102" s="454" t="s">
        <v>154</v>
      </c>
      <c r="G102" s="468" t="s">
        <v>49</v>
      </c>
      <c r="H102" s="468" t="s">
        <v>52</v>
      </c>
      <c r="I102" s="468" t="s">
        <v>62</v>
      </c>
      <c r="J102" s="125" t="s">
        <v>192</v>
      </c>
      <c r="K102" s="107" t="s">
        <v>96</v>
      </c>
      <c r="L102" s="127">
        <v>39869.9</v>
      </c>
      <c r="M102" s="113">
        <v>22454.9</v>
      </c>
      <c r="N102" s="113">
        <v>22222.2</v>
      </c>
      <c r="O102" s="182">
        <f t="shared" si="3"/>
        <v>55.73678388960093</v>
      </c>
      <c r="P102" s="182">
        <f t="shared" si="4"/>
        <v>98.96370057314884</v>
      </c>
      <c r="Q102" s="53"/>
    </row>
    <row r="103" spans="1:17" s="52" customFormat="1" ht="39.75" customHeight="1" hidden="1">
      <c r="A103" s="469"/>
      <c r="B103" s="469"/>
      <c r="C103" s="469"/>
      <c r="D103" s="469"/>
      <c r="E103" s="472"/>
      <c r="F103" s="461"/>
      <c r="G103" s="469"/>
      <c r="H103" s="469"/>
      <c r="I103" s="469"/>
      <c r="J103" s="125" t="s">
        <v>192</v>
      </c>
      <c r="K103" s="107" t="s">
        <v>368</v>
      </c>
      <c r="L103" s="127">
        <v>0</v>
      </c>
      <c r="M103" s="113">
        <v>0</v>
      </c>
      <c r="N103" s="113">
        <v>0</v>
      </c>
      <c r="O103" s="182"/>
      <c r="P103" s="182"/>
      <c r="Q103" s="53"/>
    </row>
    <row r="104" spans="1:17" s="52" customFormat="1" ht="38.25" customHeight="1">
      <c r="A104" s="470"/>
      <c r="B104" s="470"/>
      <c r="C104" s="470"/>
      <c r="D104" s="470"/>
      <c r="E104" s="473"/>
      <c r="F104" s="455"/>
      <c r="G104" s="470"/>
      <c r="H104" s="470"/>
      <c r="I104" s="470"/>
      <c r="J104" s="125" t="s">
        <v>192</v>
      </c>
      <c r="K104" s="107" t="s">
        <v>53</v>
      </c>
      <c r="L104" s="127">
        <v>0</v>
      </c>
      <c r="M104" s="113">
        <v>5182.8</v>
      </c>
      <c r="N104" s="113">
        <v>5018</v>
      </c>
      <c r="O104" s="182"/>
      <c r="P104" s="182">
        <f t="shared" si="4"/>
        <v>96.82025160145095</v>
      </c>
      <c r="Q104" s="53"/>
    </row>
    <row r="105" spans="1:16" s="206" customFormat="1" ht="66" customHeight="1">
      <c r="A105" s="212" t="s">
        <v>19</v>
      </c>
      <c r="B105" s="212" t="s">
        <v>56</v>
      </c>
      <c r="C105" s="212" t="s">
        <v>12</v>
      </c>
      <c r="D105" s="212" t="s">
        <v>6</v>
      </c>
      <c r="E105" s="192" t="s">
        <v>424</v>
      </c>
      <c r="F105" s="192" t="s">
        <v>154</v>
      </c>
      <c r="G105" s="112" t="s">
        <v>49</v>
      </c>
      <c r="H105" s="112" t="s">
        <v>52</v>
      </c>
      <c r="I105" s="112" t="s">
        <v>62</v>
      </c>
      <c r="J105" s="109" t="s">
        <v>193</v>
      </c>
      <c r="K105" s="106" t="s">
        <v>78</v>
      </c>
      <c r="L105" s="113">
        <v>0</v>
      </c>
      <c r="M105" s="113">
        <v>3.2</v>
      </c>
      <c r="N105" s="113">
        <v>3.2</v>
      </c>
      <c r="O105" s="182"/>
      <c r="P105" s="182">
        <f t="shared" si="4"/>
        <v>100</v>
      </c>
    </row>
    <row r="106" spans="1:17" s="52" customFormat="1" ht="30" customHeight="1">
      <c r="A106" s="483" t="s">
        <v>19</v>
      </c>
      <c r="B106" s="483" t="s">
        <v>61</v>
      </c>
      <c r="C106" s="483"/>
      <c r="D106" s="483"/>
      <c r="E106" s="499" t="s">
        <v>106</v>
      </c>
      <c r="F106" s="91" t="s">
        <v>29</v>
      </c>
      <c r="G106" s="95"/>
      <c r="H106" s="95"/>
      <c r="I106" s="95"/>
      <c r="J106" s="135"/>
      <c r="K106" s="136"/>
      <c r="L106" s="119">
        <f aca="true" t="shared" si="5" ref="L106:N107">L107</f>
        <v>73859.3</v>
      </c>
      <c r="M106" s="119">
        <f t="shared" si="5"/>
        <v>74850.9</v>
      </c>
      <c r="N106" s="119">
        <f t="shared" si="5"/>
        <v>70514.7</v>
      </c>
      <c r="O106" s="182">
        <f t="shared" si="3"/>
        <v>95.4716603054727</v>
      </c>
      <c r="P106" s="182">
        <f>N106/M106*100</f>
        <v>94.20688328396854</v>
      </c>
      <c r="Q106" s="53"/>
    </row>
    <row r="107" spans="1:17" s="52" customFormat="1" ht="30.75" customHeight="1">
      <c r="A107" s="484"/>
      <c r="B107" s="484"/>
      <c r="C107" s="484"/>
      <c r="D107" s="484"/>
      <c r="E107" s="500"/>
      <c r="F107" s="94" t="s">
        <v>154</v>
      </c>
      <c r="G107" s="95" t="s">
        <v>49</v>
      </c>
      <c r="H107" s="95"/>
      <c r="I107" s="95"/>
      <c r="J107" s="95"/>
      <c r="K107" s="136"/>
      <c r="L107" s="137">
        <f t="shared" si="5"/>
        <v>73859.3</v>
      </c>
      <c r="M107" s="137">
        <f t="shared" si="5"/>
        <v>74850.9</v>
      </c>
      <c r="N107" s="137">
        <f t="shared" si="5"/>
        <v>70514.7</v>
      </c>
      <c r="O107" s="182">
        <f t="shared" si="3"/>
        <v>95.4716603054727</v>
      </c>
      <c r="P107" s="182">
        <f t="shared" si="4"/>
        <v>94.20688328396854</v>
      </c>
      <c r="Q107" s="138"/>
    </row>
    <row r="108" spans="1:17" s="118" customFormat="1" ht="99.75" customHeight="1">
      <c r="A108" s="98" t="s">
        <v>19</v>
      </c>
      <c r="B108" s="98" t="s">
        <v>61</v>
      </c>
      <c r="C108" s="98" t="s">
        <v>19</v>
      </c>
      <c r="D108" s="98"/>
      <c r="E108" s="99" t="s">
        <v>79</v>
      </c>
      <c r="F108" s="99" t="s">
        <v>154</v>
      </c>
      <c r="G108" s="98" t="s">
        <v>49</v>
      </c>
      <c r="H108" s="98" t="s">
        <v>52</v>
      </c>
      <c r="I108" s="98" t="s">
        <v>12</v>
      </c>
      <c r="J108" s="98"/>
      <c r="K108" s="115"/>
      <c r="L108" s="139">
        <f>L109+L110+L113+L114+L115+L116+L112+L117</f>
        <v>73859.3</v>
      </c>
      <c r="M108" s="139">
        <f>M109+M110+M113+M114+M115+M116+M112</f>
        <v>74850.9</v>
      </c>
      <c r="N108" s="139">
        <f>N109+N110+N113+N114+N115+N116+N112</f>
        <v>70514.7</v>
      </c>
      <c r="O108" s="182">
        <f t="shared" si="3"/>
        <v>95.4716603054727</v>
      </c>
      <c r="P108" s="182">
        <f t="shared" si="4"/>
        <v>94.20688328396854</v>
      </c>
      <c r="Q108" s="140"/>
    </row>
    <row r="109" spans="1:16" s="206" customFormat="1" ht="93.75" customHeight="1">
      <c r="A109" s="489" t="s">
        <v>19</v>
      </c>
      <c r="B109" s="487">
        <v>5</v>
      </c>
      <c r="C109" s="489" t="s">
        <v>19</v>
      </c>
      <c r="D109" s="497">
        <v>1</v>
      </c>
      <c r="E109" s="471" t="s">
        <v>319</v>
      </c>
      <c r="F109" s="471" t="s">
        <v>154</v>
      </c>
      <c r="G109" s="194" t="s">
        <v>49</v>
      </c>
      <c r="H109" s="194" t="s">
        <v>58</v>
      </c>
      <c r="I109" s="194" t="s">
        <v>59</v>
      </c>
      <c r="J109" s="109" t="s">
        <v>194</v>
      </c>
      <c r="K109" s="106" t="s">
        <v>53</v>
      </c>
      <c r="L109" s="113">
        <v>35.3</v>
      </c>
      <c r="M109" s="113">
        <v>35.3</v>
      </c>
      <c r="N109" s="113">
        <v>35.3</v>
      </c>
      <c r="O109" s="182">
        <f t="shared" si="3"/>
        <v>100</v>
      </c>
      <c r="P109" s="182">
        <f t="shared" si="4"/>
        <v>100</v>
      </c>
    </row>
    <row r="110" spans="1:16" s="206" customFormat="1" ht="104.25" customHeight="1">
      <c r="A110" s="490"/>
      <c r="B110" s="488"/>
      <c r="C110" s="490"/>
      <c r="D110" s="498"/>
      <c r="E110" s="473"/>
      <c r="F110" s="473"/>
      <c r="G110" s="194" t="s">
        <v>49</v>
      </c>
      <c r="H110" s="194" t="s">
        <v>58</v>
      </c>
      <c r="I110" s="194" t="s">
        <v>59</v>
      </c>
      <c r="J110" s="109" t="s">
        <v>195</v>
      </c>
      <c r="K110" s="106" t="s">
        <v>53</v>
      </c>
      <c r="L110" s="113">
        <v>1666.7</v>
      </c>
      <c r="M110" s="113">
        <v>3181.6</v>
      </c>
      <c r="N110" s="113">
        <v>3181.6</v>
      </c>
      <c r="O110" s="182">
        <f t="shared" si="3"/>
        <v>190.89218215635685</v>
      </c>
      <c r="P110" s="182">
        <f t="shared" si="4"/>
        <v>100</v>
      </c>
    </row>
    <row r="111" spans="1:19" s="196" customFormat="1" ht="104.25" customHeight="1" hidden="1">
      <c r="A111" s="197">
        <v>1</v>
      </c>
      <c r="B111" s="198">
        <v>5</v>
      </c>
      <c r="C111" s="197">
        <v>1</v>
      </c>
      <c r="D111" s="199">
        <v>1</v>
      </c>
      <c r="E111" s="188" t="s">
        <v>356</v>
      </c>
      <c r="F111" s="200" t="s">
        <v>156</v>
      </c>
      <c r="G111" s="194" t="s">
        <v>49</v>
      </c>
      <c r="H111" s="194" t="s">
        <v>52</v>
      </c>
      <c r="I111" s="194" t="s">
        <v>12</v>
      </c>
      <c r="J111" s="125" t="s">
        <v>194</v>
      </c>
      <c r="K111" s="107" t="s">
        <v>53</v>
      </c>
      <c r="L111" s="202"/>
      <c r="M111" s="106"/>
      <c r="N111" s="113"/>
      <c r="O111" s="182"/>
      <c r="P111" s="182"/>
      <c r="Q111" s="214"/>
      <c r="R111" s="201"/>
      <c r="S111" s="195"/>
    </row>
    <row r="112" spans="1:19" s="196" customFormat="1" ht="104.25" customHeight="1">
      <c r="A112" s="104" t="s">
        <v>19</v>
      </c>
      <c r="B112" s="189">
        <v>5</v>
      </c>
      <c r="C112" s="104" t="s">
        <v>19</v>
      </c>
      <c r="D112" s="151">
        <v>2</v>
      </c>
      <c r="E112" s="85" t="s">
        <v>357</v>
      </c>
      <c r="F112" s="155" t="s">
        <v>358</v>
      </c>
      <c r="G112" s="141" t="s">
        <v>49</v>
      </c>
      <c r="H112" s="141" t="s">
        <v>52</v>
      </c>
      <c r="I112" s="141" t="s">
        <v>12</v>
      </c>
      <c r="J112" s="125" t="s">
        <v>107</v>
      </c>
      <c r="K112" s="125" t="s">
        <v>53</v>
      </c>
      <c r="L112" s="127">
        <v>5222.4</v>
      </c>
      <c r="M112" s="113">
        <v>5684.5</v>
      </c>
      <c r="N112" s="113">
        <v>5205.7</v>
      </c>
      <c r="O112" s="182">
        <f t="shared" si="3"/>
        <v>99.68022365196079</v>
      </c>
      <c r="P112" s="182">
        <f t="shared" si="4"/>
        <v>91.57709561087167</v>
      </c>
      <c r="Q112" s="201"/>
      <c r="R112" s="201"/>
      <c r="S112" s="195"/>
    </row>
    <row r="113" spans="1:17" s="206" customFormat="1" ht="129" customHeight="1" hidden="1">
      <c r="A113" s="212" t="s">
        <v>19</v>
      </c>
      <c r="B113" s="212">
        <v>5</v>
      </c>
      <c r="C113" s="212" t="s">
        <v>19</v>
      </c>
      <c r="D113" s="212">
        <v>2</v>
      </c>
      <c r="E113" s="192" t="s">
        <v>320</v>
      </c>
      <c r="F113" s="131" t="s">
        <v>154</v>
      </c>
      <c r="G113" s="194" t="s">
        <v>49</v>
      </c>
      <c r="H113" s="194" t="s">
        <v>52</v>
      </c>
      <c r="I113" s="194" t="s">
        <v>12</v>
      </c>
      <c r="J113" s="109" t="s">
        <v>107</v>
      </c>
      <c r="K113" s="106" t="s">
        <v>53</v>
      </c>
      <c r="L113" s="113"/>
      <c r="M113" s="113"/>
      <c r="N113" s="113"/>
      <c r="O113" s="182"/>
      <c r="P113" s="182"/>
      <c r="Q113" s="145"/>
    </row>
    <row r="114" spans="1:17" s="206" customFormat="1" ht="40.5" customHeight="1">
      <c r="A114" s="489" t="s">
        <v>19</v>
      </c>
      <c r="B114" s="489">
        <v>5</v>
      </c>
      <c r="C114" s="489" t="s">
        <v>19</v>
      </c>
      <c r="D114" s="489">
        <v>5</v>
      </c>
      <c r="E114" s="471" t="s">
        <v>332</v>
      </c>
      <c r="F114" s="471" t="s">
        <v>154</v>
      </c>
      <c r="G114" s="194" t="s">
        <v>49</v>
      </c>
      <c r="H114" s="194" t="s">
        <v>52</v>
      </c>
      <c r="I114" s="194" t="s">
        <v>12</v>
      </c>
      <c r="J114" s="109" t="s">
        <v>321</v>
      </c>
      <c r="K114" s="106" t="s">
        <v>53</v>
      </c>
      <c r="L114" s="113">
        <v>231.8</v>
      </c>
      <c r="M114" s="113">
        <v>1980.1</v>
      </c>
      <c r="N114" s="113">
        <v>1980.1</v>
      </c>
      <c r="O114" s="182">
        <f t="shared" si="3"/>
        <v>854.2277825711819</v>
      </c>
      <c r="P114" s="182">
        <f t="shared" si="4"/>
        <v>100</v>
      </c>
      <c r="Q114" s="145"/>
    </row>
    <row r="115" spans="1:17" s="206" customFormat="1" ht="40.5" customHeight="1">
      <c r="A115" s="538"/>
      <c r="B115" s="538"/>
      <c r="C115" s="538"/>
      <c r="D115" s="538"/>
      <c r="E115" s="472"/>
      <c r="F115" s="472"/>
      <c r="G115" s="194" t="s">
        <v>49</v>
      </c>
      <c r="H115" s="194" t="s">
        <v>52</v>
      </c>
      <c r="I115" s="194" t="s">
        <v>12</v>
      </c>
      <c r="J115" s="109" t="s">
        <v>322</v>
      </c>
      <c r="K115" s="106" t="s">
        <v>53</v>
      </c>
      <c r="L115" s="113">
        <v>6899.2</v>
      </c>
      <c r="M115" s="113">
        <v>51937.9</v>
      </c>
      <c r="N115" s="113">
        <v>51902.1</v>
      </c>
      <c r="O115" s="182">
        <f t="shared" si="3"/>
        <v>752.2915700371058</v>
      </c>
      <c r="P115" s="182">
        <f t="shared" si="4"/>
        <v>99.93107152965368</v>
      </c>
      <c r="Q115" s="145"/>
    </row>
    <row r="116" spans="1:17" s="206" customFormat="1" ht="36.75" customHeight="1">
      <c r="A116" s="538"/>
      <c r="B116" s="538"/>
      <c r="C116" s="538"/>
      <c r="D116" s="538"/>
      <c r="E116" s="472"/>
      <c r="F116" s="473"/>
      <c r="G116" s="194" t="s">
        <v>49</v>
      </c>
      <c r="H116" s="194" t="s">
        <v>52</v>
      </c>
      <c r="I116" s="194" t="s">
        <v>12</v>
      </c>
      <c r="J116" s="109" t="s">
        <v>323</v>
      </c>
      <c r="K116" s="106" t="s">
        <v>53</v>
      </c>
      <c r="L116" s="113">
        <v>0</v>
      </c>
      <c r="M116" s="113">
        <v>12031.5</v>
      </c>
      <c r="N116" s="113">
        <v>8209.9</v>
      </c>
      <c r="O116" s="182"/>
      <c r="P116" s="182">
        <f t="shared" si="4"/>
        <v>68.23671196442672</v>
      </c>
      <c r="Q116" s="145"/>
    </row>
    <row r="117" spans="1:17" s="206" customFormat="1" ht="36.75" customHeight="1">
      <c r="A117" s="490"/>
      <c r="B117" s="490"/>
      <c r="C117" s="490"/>
      <c r="D117" s="490"/>
      <c r="E117" s="473"/>
      <c r="F117" s="205"/>
      <c r="G117" s="194" t="s">
        <v>49</v>
      </c>
      <c r="H117" s="194" t="s">
        <v>52</v>
      </c>
      <c r="I117" s="194" t="s">
        <v>12</v>
      </c>
      <c r="J117" s="109" t="s">
        <v>364</v>
      </c>
      <c r="K117" s="106" t="s">
        <v>53</v>
      </c>
      <c r="L117" s="113">
        <v>59803.9</v>
      </c>
      <c r="M117" s="113">
        <v>0</v>
      </c>
      <c r="N117" s="113">
        <v>0</v>
      </c>
      <c r="O117" s="182">
        <f t="shared" si="3"/>
        <v>0</v>
      </c>
      <c r="P117" s="182"/>
      <c r="Q117" s="145"/>
    </row>
    <row r="118" spans="1:16" s="145" customFormat="1" ht="45.75" customHeight="1">
      <c r="A118" s="477" t="s">
        <v>19</v>
      </c>
      <c r="B118" s="477" t="s">
        <v>63</v>
      </c>
      <c r="C118" s="477"/>
      <c r="D118" s="477"/>
      <c r="E118" s="480" t="s">
        <v>120</v>
      </c>
      <c r="F118" s="91" t="s">
        <v>29</v>
      </c>
      <c r="G118" s="142"/>
      <c r="H118" s="92"/>
      <c r="I118" s="92"/>
      <c r="J118" s="142"/>
      <c r="K118" s="143"/>
      <c r="L118" s="173">
        <f>L119+L120</f>
        <v>14413.900000000001</v>
      </c>
      <c r="M118" s="144">
        <f>M119+M120</f>
        <v>21183.2</v>
      </c>
      <c r="N118" s="144">
        <f>N119+N120</f>
        <v>20627.6</v>
      </c>
      <c r="O118" s="182">
        <f t="shared" si="3"/>
        <v>143.10908220537118</v>
      </c>
      <c r="P118" s="182">
        <f t="shared" si="4"/>
        <v>97.37716681143547</v>
      </c>
    </row>
    <row r="119" spans="1:17" s="59" customFormat="1" ht="29.25" customHeight="1">
      <c r="A119" s="478"/>
      <c r="B119" s="478">
        <v>6</v>
      </c>
      <c r="C119" s="478"/>
      <c r="D119" s="478"/>
      <c r="E119" s="481"/>
      <c r="F119" s="94" t="s">
        <v>154</v>
      </c>
      <c r="G119" s="142">
        <v>941</v>
      </c>
      <c r="H119" s="92"/>
      <c r="I119" s="92"/>
      <c r="J119" s="142"/>
      <c r="K119" s="143"/>
      <c r="L119" s="174">
        <f>L121+L129+L130+L131+L132+L133+L134+L139+L140+L141</f>
        <v>14383.900000000001</v>
      </c>
      <c r="M119" s="146">
        <f>M121+M129+M130+M131+M132+M133+M134+M139+M140+M141+M123</f>
        <v>20599.3</v>
      </c>
      <c r="N119" s="146">
        <f>N121+N129+N130+N131+N132+N133+N134+N139+N140+N141</f>
        <v>20043.699999999997</v>
      </c>
      <c r="O119" s="182">
        <f t="shared" si="3"/>
        <v>139.34816009566248</v>
      </c>
      <c r="P119" s="182">
        <f t="shared" si="4"/>
        <v>97.30282096964459</v>
      </c>
      <c r="Q119" s="57"/>
    </row>
    <row r="120" spans="1:17" s="59" customFormat="1" ht="54" customHeight="1">
      <c r="A120" s="479"/>
      <c r="B120" s="479"/>
      <c r="C120" s="479"/>
      <c r="D120" s="479"/>
      <c r="E120" s="482"/>
      <c r="F120" s="94" t="s">
        <v>312</v>
      </c>
      <c r="G120" s="142">
        <v>938</v>
      </c>
      <c r="H120" s="92"/>
      <c r="I120" s="92"/>
      <c r="J120" s="142"/>
      <c r="K120" s="143"/>
      <c r="L120" s="174">
        <f>L135+L138+L142+L136+L143+L137</f>
        <v>30</v>
      </c>
      <c r="M120" s="146">
        <f>M135+M138+M142+M136+M143</f>
        <v>583.9</v>
      </c>
      <c r="N120" s="146">
        <f>N135+N138+N142+N136+N143</f>
        <v>583.9</v>
      </c>
      <c r="O120" s="182">
        <f t="shared" si="3"/>
        <v>1946.333333333333</v>
      </c>
      <c r="P120" s="182">
        <f t="shared" si="4"/>
        <v>100</v>
      </c>
      <c r="Q120" s="57"/>
    </row>
    <row r="121" spans="1:17" s="52" customFormat="1" ht="72" customHeight="1">
      <c r="A121" s="147" t="s">
        <v>19</v>
      </c>
      <c r="B121" s="148">
        <v>6</v>
      </c>
      <c r="C121" s="149" t="s">
        <v>19</v>
      </c>
      <c r="D121" s="148"/>
      <c r="E121" s="150" t="s">
        <v>80</v>
      </c>
      <c r="F121" s="85" t="s">
        <v>154</v>
      </c>
      <c r="G121" s="148">
        <v>941</v>
      </c>
      <c r="H121" s="104" t="s">
        <v>52</v>
      </c>
      <c r="I121" s="104" t="s">
        <v>52</v>
      </c>
      <c r="J121" s="148"/>
      <c r="K121" s="151"/>
      <c r="L121" s="152">
        <f>L122+L124+L125+L126+L127+L128</f>
        <v>2827.2</v>
      </c>
      <c r="M121" s="152">
        <f>M122+M124+M125+M126+M127+M128</f>
        <v>6819.800000000001</v>
      </c>
      <c r="N121" s="152">
        <f>N122+N124+N125+N126+N127+N128</f>
        <v>6819.800000000001</v>
      </c>
      <c r="O121" s="182">
        <f t="shared" si="3"/>
        <v>241.22099603848338</v>
      </c>
      <c r="P121" s="182">
        <f t="shared" si="4"/>
        <v>100</v>
      </c>
      <c r="Q121" s="57"/>
    </row>
    <row r="122" spans="1:17" s="52" customFormat="1" ht="29.25" customHeight="1">
      <c r="A122" s="462" t="s">
        <v>19</v>
      </c>
      <c r="B122" s="465">
        <v>6</v>
      </c>
      <c r="C122" s="468" t="s">
        <v>19</v>
      </c>
      <c r="D122" s="465">
        <v>1</v>
      </c>
      <c r="E122" s="474" t="s">
        <v>80</v>
      </c>
      <c r="F122" s="454" t="s">
        <v>154</v>
      </c>
      <c r="G122" s="148">
        <v>941</v>
      </c>
      <c r="H122" s="147" t="s">
        <v>52</v>
      </c>
      <c r="I122" s="147" t="s">
        <v>52</v>
      </c>
      <c r="J122" s="153" t="s">
        <v>81</v>
      </c>
      <c r="K122" s="151">
        <v>621</v>
      </c>
      <c r="L122" s="175">
        <v>2704.1</v>
      </c>
      <c r="M122" s="152">
        <v>3991.3</v>
      </c>
      <c r="N122" s="152">
        <v>3991.3</v>
      </c>
      <c r="O122" s="182">
        <f t="shared" si="3"/>
        <v>147.60178987463482</v>
      </c>
      <c r="P122" s="182">
        <f t="shared" si="4"/>
        <v>100</v>
      </c>
      <c r="Q122" s="154"/>
    </row>
    <row r="123" spans="1:17" s="52" customFormat="1" ht="29.25" customHeight="1" hidden="1">
      <c r="A123" s="463"/>
      <c r="B123" s="466"/>
      <c r="C123" s="469"/>
      <c r="D123" s="466"/>
      <c r="E123" s="475"/>
      <c r="F123" s="461"/>
      <c r="G123" s="204">
        <v>941</v>
      </c>
      <c r="H123" s="203" t="s">
        <v>52</v>
      </c>
      <c r="I123" s="203" t="s">
        <v>52</v>
      </c>
      <c r="J123" s="153" t="s">
        <v>367</v>
      </c>
      <c r="K123" s="151">
        <v>621</v>
      </c>
      <c r="L123" s="175">
        <v>0</v>
      </c>
      <c r="M123" s="152">
        <v>0</v>
      </c>
      <c r="N123" s="152">
        <v>0</v>
      </c>
      <c r="O123" s="182"/>
      <c r="P123" s="182"/>
      <c r="Q123" s="154"/>
    </row>
    <row r="124" spans="1:17" s="52" customFormat="1" ht="33" customHeight="1" hidden="1">
      <c r="A124" s="463"/>
      <c r="B124" s="466"/>
      <c r="C124" s="469"/>
      <c r="D124" s="466"/>
      <c r="E124" s="475"/>
      <c r="F124" s="461"/>
      <c r="G124" s="148">
        <v>941</v>
      </c>
      <c r="H124" s="147" t="s">
        <v>52</v>
      </c>
      <c r="I124" s="147" t="s">
        <v>52</v>
      </c>
      <c r="J124" s="153" t="s">
        <v>324</v>
      </c>
      <c r="K124" s="151">
        <v>622</v>
      </c>
      <c r="L124" s="175">
        <v>0</v>
      </c>
      <c r="M124" s="152"/>
      <c r="N124" s="152"/>
      <c r="O124" s="182"/>
      <c r="P124" s="182"/>
      <c r="Q124" s="154"/>
    </row>
    <row r="125" spans="1:17" s="52" customFormat="1" ht="46.5" customHeight="1">
      <c r="A125" s="464"/>
      <c r="B125" s="467"/>
      <c r="C125" s="470"/>
      <c r="D125" s="467"/>
      <c r="E125" s="476"/>
      <c r="F125" s="455"/>
      <c r="G125" s="148">
        <v>941</v>
      </c>
      <c r="H125" s="147" t="s">
        <v>52</v>
      </c>
      <c r="I125" s="147" t="s">
        <v>52</v>
      </c>
      <c r="J125" s="153" t="s">
        <v>82</v>
      </c>
      <c r="K125" s="151">
        <v>620</v>
      </c>
      <c r="L125" s="175">
        <v>0</v>
      </c>
      <c r="M125" s="152">
        <v>294.3</v>
      </c>
      <c r="N125" s="152">
        <v>294.3</v>
      </c>
      <c r="O125" s="182"/>
      <c r="P125" s="182">
        <f t="shared" si="4"/>
        <v>100</v>
      </c>
      <c r="Q125" s="154"/>
    </row>
    <row r="126" spans="1:17" s="52" customFormat="1" ht="48.75" customHeight="1">
      <c r="A126" s="147" t="s">
        <v>19</v>
      </c>
      <c r="B126" s="148">
        <v>6</v>
      </c>
      <c r="C126" s="104" t="s">
        <v>19</v>
      </c>
      <c r="D126" s="148">
        <v>2</v>
      </c>
      <c r="E126" s="155" t="s">
        <v>425</v>
      </c>
      <c r="F126" s="85" t="s">
        <v>154</v>
      </c>
      <c r="G126" s="148">
        <v>941</v>
      </c>
      <c r="H126" s="147" t="s">
        <v>52</v>
      </c>
      <c r="I126" s="147" t="s">
        <v>52</v>
      </c>
      <c r="J126" s="153" t="s">
        <v>325</v>
      </c>
      <c r="K126" s="151">
        <v>620</v>
      </c>
      <c r="L126" s="175">
        <v>90.1</v>
      </c>
      <c r="M126" s="152">
        <v>90.1</v>
      </c>
      <c r="N126" s="152">
        <v>90.1</v>
      </c>
      <c r="O126" s="182">
        <f t="shared" si="3"/>
        <v>100</v>
      </c>
      <c r="P126" s="182">
        <f t="shared" si="4"/>
        <v>100</v>
      </c>
      <c r="Q126" s="154"/>
    </row>
    <row r="127" spans="1:17" s="52" customFormat="1" ht="32.25" customHeight="1">
      <c r="A127" s="462" t="s">
        <v>19</v>
      </c>
      <c r="B127" s="465">
        <v>6</v>
      </c>
      <c r="C127" s="468" t="s">
        <v>19</v>
      </c>
      <c r="D127" s="465">
        <v>3</v>
      </c>
      <c r="E127" s="458" t="s">
        <v>83</v>
      </c>
      <c r="F127" s="454" t="s">
        <v>154</v>
      </c>
      <c r="G127" s="156">
        <v>941</v>
      </c>
      <c r="H127" s="157" t="s">
        <v>52</v>
      </c>
      <c r="I127" s="157" t="s">
        <v>52</v>
      </c>
      <c r="J127" s="158" t="s">
        <v>84</v>
      </c>
      <c r="K127" s="159">
        <v>620</v>
      </c>
      <c r="L127" s="176">
        <v>0</v>
      </c>
      <c r="M127" s="160">
        <v>2416.1</v>
      </c>
      <c r="N127" s="160">
        <v>2416.1</v>
      </c>
      <c r="O127" s="182"/>
      <c r="P127" s="182">
        <f t="shared" si="4"/>
        <v>100</v>
      </c>
      <c r="Q127" s="154"/>
    </row>
    <row r="128" spans="1:17" s="52" customFormat="1" ht="51" customHeight="1">
      <c r="A128" s="464"/>
      <c r="B128" s="467"/>
      <c r="C128" s="470"/>
      <c r="D128" s="467"/>
      <c r="E128" s="460"/>
      <c r="F128" s="455"/>
      <c r="G128" s="148">
        <v>941</v>
      </c>
      <c r="H128" s="147" t="s">
        <v>52</v>
      </c>
      <c r="I128" s="147" t="s">
        <v>52</v>
      </c>
      <c r="J128" s="153" t="s">
        <v>85</v>
      </c>
      <c r="K128" s="161">
        <v>620</v>
      </c>
      <c r="L128" s="175">
        <v>33</v>
      </c>
      <c r="M128" s="152">
        <v>28</v>
      </c>
      <c r="N128" s="152">
        <v>28</v>
      </c>
      <c r="O128" s="182">
        <f t="shared" si="3"/>
        <v>84.84848484848484</v>
      </c>
      <c r="P128" s="182">
        <f t="shared" si="4"/>
        <v>100</v>
      </c>
      <c r="Q128" s="154"/>
    </row>
    <row r="129" spans="1:17" s="52" customFormat="1" ht="24.75" customHeight="1">
      <c r="A129" s="462" t="s">
        <v>19</v>
      </c>
      <c r="B129" s="465">
        <v>6</v>
      </c>
      <c r="C129" s="468" t="s">
        <v>12</v>
      </c>
      <c r="D129" s="465"/>
      <c r="E129" s="474" t="s">
        <v>86</v>
      </c>
      <c r="F129" s="454" t="s">
        <v>154</v>
      </c>
      <c r="G129" s="162">
        <v>941</v>
      </c>
      <c r="H129" s="163" t="s">
        <v>52</v>
      </c>
      <c r="I129" s="163" t="s">
        <v>52</v>
      </c>
      <c r="J129" s="158" t="s">
        <v>87</v>
      </c>
      <c r="K129" s="159">
        <v>320</v>
      </c>
      <c r="L129" s="176">
        <v>5371.5</v>
      </c>
      <c r="M129" s="160">
        <v>4642.3</v>
      </c>
      <c r="N129" s="160">
        <v>4117.4</v>
      </c>
      <c r="O129" s="182">
        <f t="shared" si="3"/>
        <v>76.65270408638183</v>
      </c>
      <c r="P129" s="182">
        <f t="shared" si="4"/>
        <v>88.69310471102685</v>
      </c>
      <c r="Q129" s="154"/>
    </row>
    <row r="130" spans="1:37" s="52" customFormat="1" ht="66" customHeight="1">
      <c r="A130" s="464"/>
      <c r="B130" s="467"/>
      <c r="C130" s="470"/>
      <c r="D130" s="467"/>
      <c r="E130" s="476"/>
      <c r="F130" s="455"/>
      <c r="G130" s="148">
        <v>941</v>
      </c>
      <c r="H130" s="147" t="s">
        <v>52</v>
      </c>
      <c r="I130" s="147" t="s">
        <v>52</v>
      </c>
      <c r="J130" s="147" t="s">
        <v>88</v>
      </c>
      <c r="K130" s="151" t="s">
        <v>371</v>
      </c>
      <c r="L130" s="175">
        <v>55</v>
      </c>
      <c r="M130" s="152">
        <v>55.3</v>
      </c>
      <c r="N130" s="152">
        <v>55.3</v>
      </c>
      <c r="O130" s="182">
        <f t="shared" si="3"/>
        <v>100.54545454545453</v>
      </c>
      <c r="P130" s="182">
        <f t="shared" si="4"/>
        <v>100</v>
      </c>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row>
    <row r="131" spans="1:17" s="52" customFormat="1" ht="39.75" customHeight="1">
      <c r="A131" s="456" t="s">
        <v>19</v>
      </c>
      <c r="B131" s="456">
        <v>6</v>
      </c>
      <c r="C131" s="456" t="s">
        <v>69</v>
      </c>
      <c r="D131" s="456"/>
      <c r="E131" s="531" t="s">
        <v>89</v>
      </c>
      <c r="F131" s="454" t="s">
        <v>326</v>
      </c>
      <c r="G131" s="165">
        <v>941</v>
      </c>
      <c r="H131" s="166" t="s">
        <v>52</v>
      </c>
      <c r="I131" s="166" t="s">
        <v>52</v>
      </c>
      <c r="J131" s="167" t="s">
        <v>90</v>
      </c>
      <c r="K131" s="161" t="s">
        <v>91</v>
      </c>
      <c r="L131" s="175">
        <v>6048</v>
      </c>
      <c r="M131" s="152">
        <v>7098</v>
      </c>
      <c r="N131" s="152">
        <v>7098</v>
      </c>
      <c r="O131" s="182">
        <f t="shared" si="3"/>
        <v>117.36111111111111</v>
      </c>
      <c r="P131" s="182">
        <f t="shared" si="4"/>
        <v>100</v>
      </c>
      <c r="Q131" s="53"/>
    </row>
    <row r="132" spans="1:17" s="52" customFormat="1" ht="47.25" customHeight="1">
      <c r="A132" s="534"/>
      <c r="B132" s="534"/>
      <c r="C132" s="534"/>
      <c r="D132" s="534"/>
      <c r="E132" s="532"/>
      <c r="F132" s="461"/>
      <c r="G132" s="165">
        <v>941</v>
      </c>
      <c r="H132" s="166" t="s">
        <v>52</v>
      </c>
      <c r="I132" s="166" t="s">
        <v>52</v>
      </c>
      <c r="J132" s="167" t="s">
        <v>92</v>
      </c>
      <c r="K132" s="161" t="s">
        <v>359</v>
      </c>
      <c r="L132" s="176">
        <v>77.2</v>
      </c>
      <c r="M132" s="215">
        <v>81.9</v>
      </c>
      <c r="N132" s="160">
        <v>81.9</v>
      </c>
      <c r="O132" s="182">
        <f t="shared" si="3"/>
        <v>106.0880829015544</v>
      </c>
      <c r="P132" s="182">
        <f t="shared" si="4"/>
        <v>100</v>
      </c>
      <c r="Q132" s="53"/>
    </row>
    <row r="133" spans="1:17" s="52" customFormat="1" ht="33.75" customHeight="1">
      <c r="A133" s="534"/>
      <c r="B133" s="534"/>
      <c r="C133" s="534"/>
      <c r="D133" s="534"/>
      <c r="E133" s="532"/>
      <c r="F133" s="461"/>
      <c r="G133" s="165">
        <v>941</v>
      </c>
      <c r="H133" s="166" t="s">
        <v>52</v>
      </c>
      <c r="I133" s="166" t="s">
        <v>52</v>
      </c>
      <c r="J133" s="167" t="s">
        <v>227</v>
      </c>
      <c r="K133" s="161">
        <v>610</v>
      </c>
      <c r="L133" s="176">
        <v>0</v>
      </c>
      <c r="M133" s="160">
        <v>1328.8</v>
      </c>
      <c r="N133" s="160">
        <v>1298.1</v>
      </c>
      <c r="O133" s="182"/>
      <c r="P133" s="182">
        <f t="shared" si="4"/>
        <v>97.68964479229379</v>
      </c>
      <c r="Q133" s="53"/>
    </row>
    <row r="134" spans="1:17" s="52" customFormat="1" ht="32.25" customHeight="1">
      <c r="A134" s="457"/>
      <c r="B134" s="457"/>
      <c r="C134" s="457"/>
      <c r="D134" s="457"/>
      <c r="E134" s="533"/>
      <c r="F134" s="455"/>
      <c r="G134" s="165">
        <v>941</v>
      </c>
      <c r="H134" s="166" t="s">
        <v>52</v>
      </c>
      <c r="I134" s="166" t="s">
        <v>52</v>
      </c>
      <c r="J134" s="167" t="s">
        <v>225</v>
      </c>
      <c r="K134" s="161" t="s">
        <v>91</v>
      </c>
      <c r="L134" s="176">
        <v>0</v>
      </c>
      <c r="M134" s="160">
        <v>422.6</v>
      </c>
      <c r="N134" s="160">
        <v>422.6</v>
      </c>
      <c r="O134" s="182"/>
      <c r="P134" s="182">
        <f t="shared" si="4"/>
        <v>100</v>
      </c>
      <c r="Q134" s="53"/>
    </row>
    <row r="135" spans="1:17" s="52" customFormat="1" ht="27" customHeight="1">
      <c r="A135" s="462" t="s">
        <v>19</v>
      </c>
      <c r="B135" s="465">
        <v>6</v>
      </c>
      <c r="C135" s="468" t="s">
        <v>59</v>
      </c>
      <c r="D135" s="535"/>
      <c r="E135" s="458" t="s">
        <v>270</v>
      </c>
      <c r="F135" s="454" t="s">
        <v>312</v>
      </c>
      <c r="G135" s="168">
        <v>938</v>
      </c>
      <c r="H135" s="104" t="s">
        <v>52</v>
      </c>
      <c r="I135" s="104" t="s">
        <v>52</v>
      </c>
      <c r="J135" s="125" t="s">
        <v>93</v>
      </c>
      <c r="K135" s="161" t="s">
        <v>91</v>
      </c>
      <c r="L135" s="127">
        <v>0</v>
      </c>
      <c r="M135" s="108">
        <v>121.8</v>
      </c>
      <c r="N135" s="108">
        <v>121.8</v>
      </c>
      <c r="O135" s="182"/>
      <c r="P135" s="182">
        <f t="shared" si="4"/>
        <v>100</v>
      </c>
      <c r="Q135" s="53"/>
    </row>
    <row r="136" spans="1:17" s="52" customFormat="1" ht="30" customHeight="1" hidden="1">
      <c r="A136" s="463"/>
      <c r="B136" s="466"/>
      <c r="C136" s="469"/>
      <c r="D136" s="536"/>
      <c r="E136" s="459"/>
      <c r="F136" s="461"/>
      <c r="G136" s="168">
        <v>938</v>
      </c>
      <c r="H136" s="104" t="s">
        <v>52</v>
      </c>
      <c r="I136" s="104" t="s">
        <v>52</v>
      </c>
      <c r="J136" s="125" t="s">
        <v>226</v>
      </c>
      <c r="K136" s="161" t="s">
        <v>91</v>
      </c>
      <c r="L136" s="127">
        <v>0</v>
      </c>
      <c r="M136" s="108"/>
      <c r="N136" s="108"/>
      <c r="O136" s="182"/>
      <c r="P136" s="182"/>
      <c r="Q136" s="53"/>
    </row>
    <row r="137" spans="1:17" s="52" customFormat="1" ht="30" customHeight="1">
      <c r="A137" s="463"/>
      <c r="B137" s="466"/>
      <c r="C137" s="469"/>
      <c r="D137" s="536"/>
      <c r="E137" s="459"/>
      <c r="F137" s="461"/>
      <c r="G137" s="168">
        <v>938</v>
      </c>
      <c r="H137" s="104" t="s">
        <v>52</v>
      </c>
      <c r="I137" s="104" t="s">
        <v>52</v>
      </c>
      <c r="J137" s="125" t="s">
        <v>361</v>
      </c>
      <c r="K137" s="161">
        <v>244</v>
      </c>
      <c r="L137" s="127">
        <v>28.7</v>
      </c>
      <c r="M137" s="108">
        <v>0</v>
      </c>
      <c r="N137" s="108">
        <v>0</v>
      </c>
      <c r="O137" s="182">
        <f t="shared" si="3"/>
        <v>0</v>
      </c>
      <c r="P137" s="182"/>
      <c r="Q137" s="53"/>
    </row>
    <row r="138" spans="1:17" s="52" customFormat="1" ht="28.5" customHeight="1">
      <c r="A138" s="463"/>
      <c r="B138" s="466"/>
      <c r="C138" s="469"/>
      <c r="D138" s="536"/>
      <c r="E138" s="459"/>
      <c r="F138" s="455"/>
      <c r="G138" s="168">
        <v>938</v>
      </c>
      <c r="H138" s="104" t="s">
        <v>52</v>
      </c>
      <c r="I138" s="104" t="s">
        <v>52</v>
      </c>
      <c r="J138" s="125" t="s">
        <v>94</v>
      </c>
      <c r="K138" s="169">
        <v>620</v>
      </c>
      <c r="L138" s="127">
        <v>1.3</v>
      </c>
      <c r="M138" s="108">
        <v>1.3</v>
      </c>
      <c r="N138" s="108">
        <v>1.3</v>
      </c>
      <c r="O138" s="182">
        <f>N138/L138*100</f>
        <v>100</v>
      </c>
      <c r="P138" s="182">
        <f t="shared" si="4"/>
        <v>100</v>
      </c>
      <c r="Q138" s="53"/>
    </row>
    <row r="139" spans="1:17" s="52" customFormat="1" ht="35.25" customHeight="1">
      <c r="A139" s="463"/>
      <c r="B139" s="466"/>
      <c r="C139" s="469"/>
      <c r="D139" s="536"/>
      <c r="E139" s="459"/>
      <c r="F139" s="454" t="s">
        <v>326</v>
      </c>
      <c r="G139" s="168">
        <v>941</v>
      </c>
      <c r="H139" s="104" t="s">
        <v>52</v>
      </c>
      <c r="I139" s="104" t="s">
        <v>52</v>
      </c>
      <c r="J139" s="125" t="s">
        <v>93</v>
      </c>
      <c r="K139" s="169" t="s">
        <v>91</v>
      </c>
      <c r="L139" s="113">
        <v>0</v>
      </c>
      <c r="M139" s="108">
        <v>146</v>
      </c>
      <c r="N139" s="108">
        <v>146</v>
      </c>
      <c r="O139" s="182"/>
      <c r="P139" s="182">
        <f>N139/M139*100</f>
        <v>100</v>
      </c>
      <c r="Q139" s="53"/>
    </row>
    <row r="140" spans="1:17" s="52" customFormat="1" ht="29.25" customHeight="1">
      <c r="A140" s="463"/>
      <c r="B140" s="466"/>
      <c r="C140" s="469"/>
      <c r="D140" s="536"/>
      <c r="E140" s="459"/>
      <c r="F140" s="461"/>
      <c r="G140" s="168">
        <v>941</v>
      </c>
      <c r="H140" s="104" t="s">
        <v>52</v>
      </c>
      <c r="I140" s="104" t="s">
        <v>52</v>
      </c>
      <c r="J140" s="125" t="s">
        <v>327</v>
      </c>
      <c r="K140" s="161" t="s">
        <v>91</v>
      </c>
      <c r="L140" s="113">
        <v>5</v>
      </c>
      <c r="M140" s="108">
        <v>4.6</v>
      </c>
      <c r="N140" s="108">
        <v>4.6</v>
      </c>
      <c r="O140" s="182">
        <f>N140/L140*100</f>
        <v>92</v>
      </c>
      <c r="P140" s="182">
        <f>N140/M140*100</f>
        <v>100</v>
      </c>
      <c r="Q140" s="53"/>
    </row>
    <row r="141" spans="1:17" s="52" customFormat="1" ht="35.25" customHeight="1" hidden="1">
      <c r="A141" s="464"/>
      <c r="B141" s="467"/>
      <c r="C141" s="470"/>
      <c r="D141" s="537"/>
      <c r="E141" s="460"/>
      <c r="F141" s="455"/>
      <c r="G141" s="168">
        <v>941</v>
      </c>
      <c r="H141" s="104" t="s">
        <v>52</v>
      </c>
      <c r="I141" s="104" t="s">
        <v>52</v>
      </c>
      <c r="J141" s="125" t="s">
        <v>226</v>
      </c>
      <c r="K141" s="169" t="s">
        <v>91</v>
      </c>
      <c r="L141" s="113">
        <v>0</v>
      </c>
      <c r="M141" s="108"/>
      <c r="N141" s="108"/>
      <c r="O141" s="182"/>
      <c r="P141" s="182"/>
      <c r="Q141" s="53"/>
    </row>
    <row r="142" spans="1:17" s="52" customFormat="1" ht="54.75" customHeight="1">
      <c r="A142" s="456" t="s">
        <v>19</v>
      </c>
      <c r="B142" s="456">
        <v>6</v>
      </c>
      <c r="C142" s="456" t="s">
        <v>66</v>
      </c>
      <c r="D142" s="456"/>
      <c r="E142" s="454" t="s">
        <v>95</v>
      </c>
      <c r="F142" s="454" t="s">
        <v>312</v>
      </c>
      <c r="G142" s="168">
        <v>938</v>
      </c>
      <c r="H142" s="104" t="s">
        <v>52</v>
      </c>
      <c r="I142" s="104" t="s">
        <v>52</v>
      </c>
      <c r="J142" s="125" t="s">
        <v>196</v>
      </c>
      <c r="K142" s="169">
        <v>620</v>
      </c>
      <c r="L142" s="127"/>
      <c r="M142" s="108">
        <v>28.8</v>
      </c>
      <c r="N142" s="108">
        <v>28.8</v>
      </c>
      <c r="O142" s="182"/>
      <c r="P142" s="182">
        <f>N142/M142*100</f>
        <v>100</v>
      </c>
      <c r="Q142" s="53"/>
    </row>
    <row r="143" spans="1:16" ht="36" customHeight="1">
      <c r="A143" s="457"/>
      <c r="B143" s="457"/>
      <c r="C143" s="457"/>
      <c r="D143" s="457"/>
      <c r="E143" s="455"/>
      <c r="F143" s="455"/>
      <c r="G143" s="168">
        <v>938</v>
      </c>
      <c r="H143" s="104" t="s">
        <v>52</v>
      </c>
      <c r="I143" s="104" t="s">
        <v>52</v>
      </c>
      <c r="J143" s="125" t="s">
        <v>224</v>
      </c>
      <c r="K143" s="169">
        <v>620</v>
      </c>
      <c r="L143" s="127">
        <v>0</v>
      </c>
      <c r="M143" s="108">
        <v>432</v>
      </c>
      <c r="N143" s="108">
        <v>432</v>
      </c>
      <c r="O143" s="182"/>
      <c r="P143" s="182">
        <f>N143/M143*100</f>
        <v>100</v>
      </c>
    </row>
    <row r="157" ht="15">
      <c r="F157" s="170" t="s">
        <v>372</v>
      </c>
    </row>
  </sheetData>
  <sheetProtection/>
  <mergeCells count="209">
    <mergeCell ref="A24:A26"/>
    <mergeCell ref="B24:B26"/>
    <mergeCell ref="C24:C26"/>
    <mergeCell ref="D24:D26"/>
    <mergeCell ref="E24:E26"/>
    <mergeCell ref="F24:F26"/>
    <mergeCell ref="E34:E35"/>
    <mergeCell ref="D34:D35"/>
    <mergeCell ref="C34:C35"/>
    <mergeCell ref="C28:C33"/>
    <mergeCell ref="D28:D33"/>
    <mergeCell ref="E28:E33"/>
    <mergeCell ref="B34:B35"/>
    <mergeCell ref="A34:A35"/>
    <mergeCell ref="A28:A33"/>
    <mergeCell ref="E57:E58"/>
    <mergeCell ref="D57:D58"/>
    <mergeCell ref="C57:C58"/>
    <mergeCell ref="B57:B58"/>
    <mergeCell ref="A57:A58"/>
    <mergeCell ref="A54:A56"/>
    <mergeCell ref="B28:B33"/>
    <mergeCell ref="B64:B69"/>
    <mergeCell ref="A64:A69"/>
    <mergeCell ref="E59:E63"/>
    <mergeCell ref="D59:D63"/>
    <mergeCell ref="C59:C63"/>
    <mergeCell ref="B59:B63"/>
    <mergeCell ref="A59:A63"/>
    <mergeCell ref="E87:E92"/>
    <mergeCell ref="D87:D92"/>
    <mergeCell ref="C87:C92"/>
    <mergeCell ref="B87:B92"/>
    <mergeCell ref="A87:A92"/>
    <mergeCell ref="E84:E85"/>
    <mergeCell ref="D84:D85"/>
    <mergeCell ref="C84:C85"/>
    <mergeCell ref="B84:B85"/>
    <mergeCell ref="A84:A85"/>
    <mergeCell ref="E93:E96"/>
    <mergeCell ref="D93:D96"/>
    <mergeCell ref="C93:C96"/>
    <mergeCell ref="B93:B96"/>
    <mergeCell ref="A93:A96"/>
    <mergeCell ref="E99:E100"/>
    <mergeCell ref="C106:C107"/>
    <mergeCell ref="B106:B107"/>
    <mergeCell ref="A106:A107"/>
    <mergeCell ref="B102:B104"/>
    <mergeCell ref="A102:A104"/>
    <mergeCell ref="D99:D100"/>
    <mergeCell ref="C99:C100"/>
    <mergeCell ref="B99:B100"/>
    <mergeCell ref="A99:A100"/>
    <mergeCell ref="D102:D104"/>
    <mergeCell ref="A129:A130"/>
    <mergeCell ref="A127:A128"/>
    <mergeCell ref="E114:E117"/>
    <mergeCell ref="D114:D117"/>
    <mergeCell ref="C114:C117"/>
    <mergeCell ref="B114:B117"/>
    <mergeCell ref="A114:A117"/>
    <mergeCell ref="A118:A120"/>
    <mergeCell ref="B118:B120"/>
    <mergeCell ref="C118:C120"/>
    <mergeCell ref="C135:C141"/>
    <mergeCell ref="D135:D141"/>
    <mergeCell ref="E129:E130"/>
    <mergeCell ref="D129:D130"/>
    <mergeCell ref="C129:C130"/>
    <mergeCell ref="B129:B130"/>
    <mergeCell ref="F28:F33"/>
    <mergeCell ref="F54:F56"/>
    <mergeCell ref="A142:A143"/>
    <mergeCell ref="E131:E134"/>
    <mergeCell ref="D131:D134"/>
    <mergeCell ref="C131:C134"/>
    <mergeCell ref="B131:B134"/>
    <mergeCell ref="A131:A134"/>
    <mergeCell ref="A135:A141"/>
    <mergeCell ref="B135:B141"/>
    <mergeCell ref="F13:F14"/>
    <mergeCell ref="G13:K13"/>
    <mergeCell ref="L13:N13"/>
    <mergeCell ref="M1:P1"/>
    <mergeCell ref="M2:P2"/>
    <mergeCell ref="M3:P3"/>
    <mergeCell ref="O13:P13"/>
    <mergeCell ref="A10:P10"/>
    <mergeCell ref="A11:P11"/>
    <mergeCell ref="A12:Q12"/>
    <mergeCell ref="A13:D13"/>
    <mergeCell ref="C16:C18"/>
    <mergeCell ref="D16:D18"/>
    <mergeCell ref="E16:E18"/>
    <mergeCell ref="A19:A20"/>
    <mergeCell ref="B19:B20"/>
    <mergeCell ref="C19:C20"/>
    <mergeCell ref="D19:D20"/>
    <mergeCell ref="E19:E20"/>
    <mergeCell ref="B16:B18"/>
    <mergeCell ref="A16:A18"/>
    <mergeCell ref="A21:A22"/>
    <mergeCell ref="B21:B22"/>
    <mergeCell ref="C21:C22"/>
    <mergeCell ref="D21:D22"/>
    <mergeCell ref="E21:E22"/>
    <mergeCell ref="A36:A37"/>
    <mergeCell ref="D36:D37"/>
    <mergeCell ref="E36:E37"/>
    <mergeCell ref="A40:A41"/>
    <mergeCell ref="D40:D41"/>
    <mergeCell ref="E40:E41"/>
    <mergeCell ref="A42:A43"/>
    <mergeCell ref="B42:B43"/>
    <mergeCell ref="C42:C43"/>
    <mergeCell ref="D42:D43"/>
    <mergeCell ref="E42:E43"/>
    <mergeCell ref="A44:A45"/>
    <mergeCell ref="B44:B45"/>
    <mergeCell ref="C44:C45"/>
    <mergeCell ref="D44:D45"/>
    <mergeCell ref="E44:E45"/>
    <mergeCell ref="A47:A48"/>
    <mergeCell ref="B47:B48"/>
    <mergeCell ref="C47:C48"/>
    <mergeCell ref="D47:D48"/>
    <mergeCell ref="E47:E48"/>
    <mergeCell ref="F50:F53"/>
    <mergeCell ref="B50:B53"/>
    <mergeCell ref="C50:C53"/>
    <mergeCell ref="D50:D53"/>
    <mergeCell ref="E50:E53"/>
    <mergeCell ref="B54:B56"/>
    <mergeCell ref="C54:C56"/>
    <mergeCell ref="D54:D56"/>
    <mergeCell ref="E54:E56"/>
    <mergeCell ref="A50:A53"/>
    <mergeCell ref="F57:F58"/>
    <mergeCell ref="F59:F63"/>
    <mergeCell ref="F64:F69"/>
    <mergeCell ref="E64:E69"/>
    <mergeCell ref="D64:D69"/>
    <mergeCell ref="A72:A74"/>
    <mergeCell ref="B72:B74"/>
    <mergeCell ref="C72:C74"/>
    <mergeCell ref="D72:D74"/>
    <mergeCell ref="E72:E74"/>
    <mergeCell ref="C64:C69"/>
    <mergeCell ref="A75:A76"/>
    <mergeCell ref="B75:B76"/>
    <mergeCell ref="C75:C76"/>
    <mergeCell ref="D75:D76"/>
    <mergeCell ref="E75:E76"/>
    <mergeCell ref="A77:A82"/>
    <mergeCell ref="B77:B82"/>
    <mergeCell ref="C77:C82"/>
    <mergeCell ref="D77:D82"/>
    <mergeCell ref="E77:E82"/>
    <mergeCell ref="F78:F82"/>
    <mergeCell ref="F87:F92"/>
    <mergeCell ref="F93:F96"/>
    <mergeCell ref="C109:C110"/>
    <mergeCell ref="D109:D110"/>
    <mergeCell ref="E109:E110"/>
    <mergeCell ref="F109:F110"/>
    <mergeCell ref="F99:F100"/>
    <mergeCell ref="C102:C104"/>
    <mergeCell ref="E106:E107"/>
    <mergeCell ref="D118:D120"/>
    <mergeCell ref="E118:E120"/>
    <mergeCell ref="A97:A98"/>
    <mergeCell ref="B97:B98"/>
    <mergeCell ref="C97:C98"/>
    <mergeCell ref="D97:D98"/>
    <mergeCell ref="E97:E98"/>
    <mergeCell ref="B109:B110"/>
    <mergeCell ref="A109:A110"/>
    <mergeCell ref="D106:D107"/>
    <mergeCell ref="F139:F141"/>
    <mergeCell ref="G102:G104"/>
    <mergeCell ref="I102:I104"/>
    <mergeCell ref="E102:E104"/>
    <mergeCell ref="E122:E125"/>
    <mergeCell ref="F127:F128"/>
    <mergeCell ref="E127:E128"/>
    <mergeCell ref="F114:F116"/>
    <mergeCell ref="H102:H104"/>
    <mergeCell ref="F102:F104"/>
    <mergeCell ref="A122:A125"/>
    <mergeCell ref="F129:F130"/>
    <mergeCell ref="F131:F134"/>
    <mergeCell ref="F122:F125"/>
    <mergeCell ref="B122:B125"/>
    <mergeCell ref="C122:C125"/>
    <mergeCell ref="D122:D125"/>
    <mergeCell ref="B127:B128"/>
    <mergeCell ref="C127:C128"/>
    <mergeCell ref="D127:D128"/>
    <mergeCell ref="L6:O6"/>
    <mergeCell ref="L7:O7"/>
    <mergeCell ref="L8:O8"/>
    <mergeCell ref="F142:F143"/>
    <mergeCell ref="B142:B143"/>
    <mergeCell ref="C142:C143"/>
    <mergeCell ref="D142:D143"/>
    <mergeCell ref="E142:E143"/>
    <mergeCell ref="E135:E141"/>
    <mergeCell ref="F135:F138"/>
  </mergeCells>
  <printOptions/>
  <pageMargins left="0.7086614173228347" right="0.11811023622047245" top="0.5511811023622047" bottom="0.35433070866141736" header="0" footer="0"/>
  <pageSetup fitToHeight="7" fitToWidth="1" horizontalDpi="300" verticalDpi="300" orientation="landscape" paperSize="9" scale="40" r:id="rId1"/>
  <rowBreaks count="2" manualBreakCount="2">
    <brk id="46" max="255" man="1"/>
    <brk id="86" max="255" man="1"/>
  </rowBreaks>
</worksheet>
</file>

<file path=xl/worksheets/sheet2.xml><?xml version="1.0" encoding="utf-8"?>
<worksheet xmlns="http://schemas.openxmlformats.org/spreadsheetml/2006/main" xmlns:r="http://schemas.openxmlformats.org/officeDocument/2006/relationships">
  <sheetPr>
    <tabColor rgb="FF92D050"/>
  </sheetPr>
  <dimension ref="A1:T310"/>
  <sheetViews>
    <sheetView zoomScale="60" zoomScaleNormal="60" zoomScaleSheetLayoutView="80" zoomScalePageLayoutView="0" workbookViewId="0" topLeftCell="A49">
      <selection activeCell="A1" sqref="A1:G1"/>
    </sheetView>
  </sheetViews>
  <sheetFormatPr defaultColWidth="8.8515625" defaultRowHeight="15"/>
  <cols>
    <col min="1" max="1" width="5.8515625" style="3" customWidth="1"/>
    <col min="2" max="2" width="5.28125" style="3" customWidth="1"/>
    <col min="3" max="3" width="33.7109375" style="3" customWidth="1"/>
    <col min="4" max="4" width="61.28125" style="3" customWidth="1"/>
    <col min="5" max="5" width="30.28125" style="299" customWidth="1"/>
    <col min="6" max="6" width="35.57421875" style="299" customWidth="1"/>
    <col min="7" max="7" width="35.00390625" style="299" customWidth="1"/>
    <col min="8" max="8" width="13.57421875" style="17" customWidth="1"/>
    <col min="9" max="9" width="11.28125" style="3" customWidth="1"/>
    <col min="10" max="16384" width="8.8515625" style="3" customWidth="1"/>
  </cols>
  <sheetData>
    <row r="1" spans="1:13" ht="52.5" customHeight="1">
      <c r="A1" s="554" t="s">
        <v>352</v>
      </c>
      <c r="B1" s="554"/>
      <c r="C1" s="554"/>
      <c r="D1" s="554"/>
      <c r="E1" s="554"/>
      <c r="F1" s="554"/>
      <c r="G1" s="554"/>
      <c r="H1" s="216"/>
      <c r="I1" s="1"/>
      <c r="J1" s="1"/>
      <c r="K1" s="2"/>
      <c r="L1" s="1"/>
      <c r="M1" s="1"/>
    </row>
    <row r="2" spans="1:13" s="34" customFormat="1" ht="18.75">
      <c r="A2" s="554" t="s">
        <v>378</v>
      </c>
      <c r="B2" s="554"/>
      <c r="C2" s="554"/>
      <c r="D2" s="554"/>
      <c r="E2" s="554"/>
      <c r="F2" s="554"/>
      <c r="G2" s="554"/>
      <c r="H2" s="216"/>
      <c r="I2" s="1"/>
      <c r="J2" s="1"/>
      <c r="K2" s="2"/>
      <c r="L2" s="1"/>
      <c r="M2" s="1"/>
    </row>
    <row r="3" spans="1:13" ht="39.75" customHeight="1">
      <c r="A3" s="555" t="s">
        <v>173</v>
      </c>
      <c r="B3" s="555"/>
      <c r="C3" s="555"/>
      <c r="D3" s="555"/>
      <c r="E3" s="555"/>
      <c r="F3" s="555"/>
      <c r="G3" s="555"/>
      <c r="H3" s="217"/>
      <c r="I3" s="4"/>
      <c r="J3" s="4"/>
      <c r="K3" s="4"/>
      <c r="L3" s="4"/>
      <c r="M3" s="4"/>
    </row>
    <row r="4" spans="1:20" ht="30" customHeight="1">
      <c r="A4" s="556" t="s">
        <v>8</v>
      </c>
      <c r="B4" s="557"/>
      <c r="C4" s="556" t="s">
        <v>30</v>
      </c>
      <c r="D4" s="556" t="s">
        <v>31</v>
      </c>
      <c r="E4" s="556" t="s">
        <v>98</v>
      </c>
      <c r="F4" s="556"/>
      <c r="G4" s="556" t="s">
        <v>99</v>
      </c>
      <c r="H4" s="218"/>
      <c r="I4" s="5"/>
      <c r="J4" s="5"/>
      <c r="K4" s="5"/>
      <c r="L4" s="5"/>
      <c r="M4" s="5"/>
      <c r="N4" s="5"/>
      <c r="O4" s="5"/>
      <c r="P4" s="5"/>
      <c r="Q4" s="5"/>
      <c r="R4" s="5"/>
      <c r="S4" s="6"/>
      <c r="T4" s="6"/>
    </row>
    <row r="5" spans="1:7" ht="35.25" customHeight="1">
      <c r="A5" s="556"/>
      <c r="B5" s="557"/>
      <c r="C5" s="557" t="s">
        <v>20</v>
      </c>
      <c r="D5" s="557"/>
      <c r="E5" s="556" t="s">
        <v>39</v>
      </c>
      <c r="F5" s="556" t="s">
        <v>100</v>
      </c>
      <c r="G5" s="556"/>
    </row>
    <row r="6" spans="1:7" ht="42" customHeight="1">
      <c r="A6" s="282" t="s">
        <v>13</v>
      </c>
      <c r="B6" s="282" t="s">
        <v>9</v>
      </c>
      <c r="C6" s="557"/>
      <c r="D6" s="557"/>
      <c r="E6" s="556"/>
      <c r="F6" s="557"/>
      <c r="G6" s="556"/>
    </row>
    <row r="7" spans="1:9" ht="19.5" customHeight="1">
      <c r="A7" s="558" t="s">
        <v>19</v>
      </c>
      <c r="B7" s="558"/>
      <c r="C7" s="560" t="s">
        <v>289</v>
      </c>
      <c r="D7" s="283" t="s">
        <v>97</v>
      </c>
      <c r="E7" s="293">
        <f>E8+E13+E14</f>
        <v>1725601.8000000003</v>
      </c>
      <c r="F7" s="293">
        <f>F8+F13+F14</f>
        <v>1703244.1000000003</v>
      </c>
      <c r="G7" s="293">
        <f>F7/E7*100</f>
        <v>98.70435346092012</v>
      </c>
      <c r="H7" s="219"/>
      <c r="I7" s="7"/>
    </row>
    <row r="8" spans="1:9" ht="27.75" customHeight="1">
      <c r="A8" s="558"/>
      <c r="B8" s="558"/>
      <c r="C8" s="560"/>
      <c r="D8" s="284" t="s">
        <v>42</v>
      </c>
      <c r="E8" s="293">
        <f>E10+E11+E12</f>
        <v>1620071.0000000002</v>
      </c>
      <c r="F8" s="293">
        <f>F10+F11+F12</f>
        <v>1597713.3000000003</v>
      </c>
      <c r="G8" s="293">
        <f>F8/E8*100</f>
        <v>98.6199555451582</v>
      </c>
      <c r="H8" s="219"/>
      <c r="I8" s="7"/>
    </row>
    <row r="9" spans="1:9" ht="18.75">
      <c r="A9" s="558"/>
      <c r="B9" s="558"/>
      <c r="C9" s="560"/>
      <c r="D9" s="285" t="s">
        <v>32</v>
      </c>
      <c r="E9" s="294"/>
      <c r="F9" s="294"/>
      <c r="G9" s="294"/>
      <c r="H9" s="219"/>
      <c r="I9" s="7"/>
    </row>
    <row r="10" spans="1:9" ht="37.5">
      <c r="A10" s="558"/>
      <c r="B10" s="558"/>
      <c r="C10" s="560"/>
      <c r="D10" s="285" t="s">
        <v>43</v>
      </c>
      <c r="E10" s="294">
        <f>E18+E26+E34+E42+E50+E58</f>
        <v>442023.30000000005</v>
      </c>
      <c r="F10" s="294">
        <f aca="true" t="shared" si="0" ref="E10:F14">F18+F26+F34+F42+F50+F58</f>
        <v>435294.6</v>
      </c>
      <c r="G10" s="294">
        <f>F10/E10*100</f>
        <v>98.47774992856709</v>
      </c>
      <c r="H10" s="220"/>
      <c r="I10" s="8"/>
    </row>
    <row r="11" spans="1:9" ht="18.75">
      <c r="A11" s="558"/>
      <c r="B11" s="558"/>
      <c r="C11" s="560"/>
      <c r="D11" s="285" t="s">
        <v>44</v>
      </c>
      <c r="E11" s="294">
        <f t="shared" si="0"/>
        <v>1178047.7000000002</v>
      </c>
      <c r="F11" s="294">
        <f t="shared" si="0"/>
        <v>1162418.7000000002</v>
      </c>
      <c r="G11" s="294">
        <f>F11/E11*100</f>
        <v>98.67331348297697</v>
      </c>
      <c r="H11" s="8"/>
      <c r="I11" s="8"/>
    </row>
    <row r="12" spans="1:9" ht="28.5" customHeight="1">
      <c r="A12" s="558"/>
      <c r="B12" s="558"/>
      <c r="C12" s="560"/>
      <c r="D12" s="285" t="s">
        <v>101</v>
      </c>
      <c r="E12" s="294">
        <f t="shared" si="0"/>
        <v>0</v>
      </c>
      <c r="F12" s="294">
        <f t="shared" si="0"/>
        <v>0</v>
      </c>
      <c r="G12" s="294">
        <v>0</v>
      </c>
      <c r="H12" s="8"/>
      <c r="I12" s="6"/>
    </row>
    <row r="13" spans="1:9" ht="56.25">
      <c r="A13" s="558"/>
      <c r="B13" s="558"/>
      <c r="C13" s="560"/>
      <c r="D13" s="286" t="s">
        <v>102</v>
      </c>
      <c r="E13" s="294">
        <f t="shared" si="0"/>
        <v>0</v>
      </c>
      <c r="F13" s="294">
        <f t="shared" si="0"/>
        <v>0</v>
      </c>
      <c r="G13" s="294">
        <v>0</v>
      </c>
      <c r="H13" s="9"/>
      <c r="I13" s="6"/>
    </row>
    <row r="14" spans="1:8" ht="29.25" customHeight="1">
      <c r="A14" s="558"/>
      <c r="B14" s="559"/>
      <c r="C14" s="560"/>
      <c r="D14" s="286" t="s">
        <v>45</v>
      </c>
      <c r="E14" s="294">
        <f t="shared" si="0"/>
        <v>105530.79999999999</v>
      </c>
      <c r="F14" s="294">
        <f t="shared" si="0"/>
        <v>105530.79999999999</v>
      </c>
      <c r="G14" s="294">
        <f>F14/E14*100</f>
        <v>100</v>
      </c>
      <c r="H14" s="8"/>
    </row>
    <row r="15" spans="1:7" ht="18.75">
      <c r="A15" s="558" t="s">
        <v>19</v>
      </c>
      <c r="B15" s="558" t="s">
        <v>7</v>
      </c>
      <c r="C15" s="561" t="s">
        <v>103</v>
      </c>
      <c r="D15" s="283" t="s">
        <v>97</v>
      </c>
      <c r="E15" s="294">
        <f>E16+E21+E22</f>
        <v>796798.6000000001</v>
      </c>
      <c r="F15" s="294">
        <f>F16+F21+F22</f>
        <v>787871.5</v>
      </c>
      <c r="G15" s="294">
        <f>F15/E15*100</f>
        <v>98.87962905557313</v>
      </c>
    </row>
    <row r="16" spans="1:7" ht="18.75">
      <c r="A16" s="558"/>
      <c r="B16" s="558"/>
      <c r="C16" s="561"/>
      <c r="D16" s="287" t="s">
        <v>42</v>
      </c>
      <c r="E16" s="295">
        <f>E18+E19+E20</f>
        <v>735079.6000000001</v>
      </c>
      <c r="F16" s="295">
        <f>F18+F19+F20</f>
        <v>726152.5</v>
      </c>
      <c r="G16" s="295">
        <f>F16/E16*100</f>
        <v>98.78556009444418</v>
      </c>
    </row>
    <row r="17" spans="1:7" ht="18.75">
      <c r="A17" s="558"/>
      <c r="B17" s="558"/>
      <c r="C17" s="561"/>
      <c r="D17" s="288" t="s">
        <v>32</v>
      </c>
      <c r="E17" s="295"/>
      <c r="F17" s="295"/>
      <c r="G17" s="295"/>
    </row>
    <row r="18" spans="1:7" ht="39" customHeight="1">
      <c r="A18" s="558"/>
      <c r="B18" s="558"/>
      <c r="C18" s="561"/>
      <c r="D18" s="288" t="s">
        <v>43</v>
      </c>
      <c r="E18" s="295">
        <f>'Форма 1 2021'!M24+'Форма 1 2021'!M25+'Форма 1 2021'!M26+'Форма 1 2021'!M27+'Форма 1 2021'!M28+'Форма 1 2021'!M29+'Форма 1 2021'!M30+'Форма 1 2021'!M32+'Форма 1 2021'!M34+'Форма 1 2021'!M41+'Форма 1 2021'!M45+'Форма 1 2021'!M91-0.1</f>
        <v>137874.30000000002</v>
      </c>
      <c r="F18" s="295">
        <f>'Форма 1 2021'!N24+'Форма 1 2021'!N25+'Форма 1 2021'!N26+'Форма 1 2021'!N27+'Форма 1 2021'!N28+'Форма 1 2021'!N29+'Форма 1 2021'!N30+'Форма 1 2021'!N32+'Форма 1 2021'!N34+'Форма 1 2021'!N41+'Форма 1 2021'!N45+'Форма 1 2021'!N91</f>
        <v>136693.4</v>
      </c>
      <c r="G18" s="295">
        <f>F18/E18*100</f>
        <v>99.14349519816237</v>
      </c>
    </row>
    <row r="19" spans="1:10" ht="18.75">
      <c r="A19" s="558"/>
      <c r="B19" s="558"/>
      <c r="C19" s="561"/>
      <c r="D19" s="288" t="s">
        <v>44</v>
      </c>
      <c r="E19" s="295">
        <f>'Форма 1 2021'!M23+'Форма 1 2021'!M38+'Форма 1 2021'!M39+'Форма 1 2021'!M40+'Форма 1 2021'!M44+'Форма 1 2021'!M46</f>
        <v>597205.3</v>
      </c>
      <c r="F19" s="295">
        <f>'Форма 1 2021'!N23+'Форма 1 2021'!N38+'Форма 1 2021'!N39+'Форма 1 2021'!N40+'Форма 1 2021'!N44+'Форма 1 2021'!N46</f>
        <v>589459.1</v>
      </c>
      <c r="G19" s="295">
        <f>F19/E19*100</f>
        <v>98.70292510799887</v>
      </c>
      <c r="H19" s="221"/>
      <c r="I19" s="10"/>
      <c r="J19" s="10"/>
    </row>
    <row r="20" spans="1:7" ht="18.75">
      <c r="A20" s="558"/>
      <c r="B20" s="558"/>
      <c r="C20" s="561"/>
      <c r="D20" s="288" t="s">
        <v>101</v>
      </c>
      <c r="E20" s="295">
        <v>0</v>
      </c>
      <c r="F20" s="295">
        <v>0</v>
      </c>
      <c r="G20" s="295">
        <v>0</v>
      </c>
    </row>
    <row r="21" spans="1:7" ht="52.5" customHeight="1">
      <c r="A21" s="558"/>
      <c r="B21" s="558"/>
      <c r="C21" s="561"/>
      <c r="D21" s="289" t="s">
        <v>102</v>
      </c>
      <c r="E21" s="295">
        <v>0</v>
      </c>
      <c r="F21" s="295">
        <v>0</v>
      </c>
      <c r="G21" s="295">
        <v>0</v>
      </c>
    </row>
    <row r="22" spans="1:7" ht="18.75">
      <c r="A22" s="558"/>
      <c r="B22" s="558"/>
      <c r="C22" s="561"/>
      <c r="D22" s="289" t="s">
        <v>45</v>
      </c>
      <c r="E22" s="295">
        <v>61719</v>
      </c>
      <c r="F22" s="295">
        <v>61719</v>
      </c>
      <c r="G22" s="295">
        <f>F22/E22*100</f>
        <v>100</v>
      </c>
    </row>
    <row r="23" spans="1:7" ht="18.75">
      <c r="A23" s="562" t="s">
        <v>19</v>
      </c>
      <c r="B23" s="562" t="s">
        <v>6</v>
      </c>
      <c r="C23" s="564" t="s">
        <v>104</v>
      </c>
      <c r="D23" s="283" t="s">
        <v>97</v>
      </c>
      <c r="E23" s="294">
        <f>E24+E29+E30</f>
        <v>604470.5000000001</v>
      </c>
      <c r="F23" s="294">
        <f>F24+F29+F30</f>
        <v>596680.8</v>
      </c>
      <c r="G23" s="294">
        <f>F23/E23*100</f>
        <v>98.71131841835125</v>
      </c>
    </row>
    <row r="24" spans="1:7" ht="39.75" customHeight="1">
      <c r="A24" s="563"/>
      <c r="B24" s="563"/>
      <c r="C24" s="565"/>
      <c r="D24" s="287" t="s">
        <v>42</v>
      </c>
      <c r="E24" s="295">
        <f>E26+E27+E28</f>
        <v>590495.1000000001</v>
      </c>
      <c r="F24" s="295">
        <f>F26+F27+F28</f>
        <v>582705.4</v>
      </c>
      <c r="G24" s="295">
        <f>F24/E24*100</f>
        <v>98.68081885861541</v>
      </c>
    </row>
    <row r="25" spans="1:7" ht="18.75">
      <c r="A25" s="563"/>
      <c r="B25" s="563"/>
      <c r="C25" s="565"/>
      <c r="D25" s="288" t="s">
        <v>32</v>
      </c>
      <c r="E25" s="295"/>
      <c r="F25" s="295"/>
      <c r="G25" s="295"/>
    </row>
    <row r="26" spans="1:7" ht="37.5">
      <c r="A26" s="563"/>
      <c r="B26" s="563"/>
      <c r="C26" s="565"/>
      <c r="D26" s="288" t="s">
        <v>43</v>
      </c>
      <c r="E26" s="295">
        <f>'Форма 1 2021'!M54+'Форма 1 2021'!M55+'Форма 1 2021'!M56+'Форма 1 2021'!M58+'Форма 1 2021'!M59+'Форма 1 2021'!M60+'Форма 1 2021'!M62+'Форма 1 2021'!M63+'Форма 1 2021'!M65+'Форма 1 2021'!M66+'Форма 1 2021'!M68+'Форма 1 2021'!M69</f>
        <v>82845.7</v>
      </c>
      <c r="F26" s="295">
        <f>'Форма 1 2021'!N54+'Форма 1 2021'!N55+'Форма 1 2021'!N56+'Форма 1 2021'!N58+'Форма 1 2021'!N59+'Форма 1 2021'!N60+'Форма 1 2021'!N62+'Форма 1 2021'!N63+'Форма 1 2021'!N65+'Форма 1 2021'!N66+'Форма 1 2021'!N68+'Форма 1 2021'!N69</f>
        <v>82413.90000000001</v>
      </c>
      <c r="G26" s="295">
        <f>F26/E26*100</f>
        <v>99.47879008807942</v>
      </c>
    </row>
    <row r="27" spans="1:7" ht="18.75">
      <c r="A27" s="563"/>
      <c r="B27" s="563"/>
      <c r="C27" s="565"/>
      <c r="D27" s="288" t="s">
        <v>44</v>
      </c>
      <c r="E27" s="295">
        <f>'Форма 1 2021'!M50+'Форма 1 2021'!M51+'Форма 1 2021'!M53+'Форма 1 2021'!M61+'Форма 1 2021'!M67+'Форма 1 2021'!M70+'Форма 1 2021'!M71</f>
        <v>507649.4000000001</v>
      </c>
      <c r="F27" s="295">
        <f>'Форма 1 2021'!N50+'Форма 1 2021'!N51+'Форма 1 2021'!N53+'Форма 1 2021'!N61+'Форма 1 2021'!N67+'Форма 1 2021'!N70+'Форма 1 2021'!N71</f>
        <v>500291.5</v>
      </c>
      <c r="G27" s="295">
        <f>F27/E27*100</f>
        <v>98.55059416991332</v>
      </c>
    </row>
    <row r="28" spans="1:9" ht="18.75">
      <c r="A28" s="563"/>
      <c r="B28" s="563"/>
      <c r="C28" s="565"/>
      <c r="D28" s="288" t="s">
        <v>101</v>
      </c>
      <c r="E28" s="295">
        <v>0</v>
      </c>
      <c r="F28" s="295">
        <v>0</v>
      </c>
      <c r="G28" s="295">
        <v>0</v>
      </c>
      <c r="H28" s="220"/>
      <c r="I28" s="6"/>
    </row>
    <row r="29" spans="1:9" ht="56.25">
      <c r="A29" s="563"/>
      <c r="B29" s="563"/>
      <c r="C29" s="565"/>
      <c r="D29" s="289" t="s">
        <v>102</v>
      </c>
      <c r="E29" s="295">
        <v>0</v>
      </c>
      <c r="F29" s="295">
        <v>0</v>
      </c>
      <c r="G29" s="295">
        <v>0</v>
      </c>
      <c r="I29" s="187"/>
    </row>
    <row r="30" spans="1:7" ht="18.75">
      <c r="A30" s="563"/>
      <c r="B30" s="563"/>
      <c r="C30" s="565"/>
      <c r="D30" s="290" t="s">
        <v>45</v>
      </c>
      <c r="E30" s="295">
        <v>13975.4</v>
      </c>
      <c r="F30" s="295">
        <v>13975.4</v>
      </c>
      <c r="G30" s="295">
        <f>F30/E30*100</f>
        <v>100</v>
      </c>
    </row>
    <row r="31" spans="1:8" s="6" customFormat="1" ht="18.75">
      <c r="A31" s="562" t="s">
        <v>19</v>
      </c>
      <c r="B31" s="562" t="s">
        <v>54</v>
      </c>
      <c r="C31" s="564" t="s">
        <v>292</v>
      </c>
      <c r="D31" s="291" t="s">
        <v>97</v>
      </c>
      <c r="E31" s="294">
        <f>E32+E37+E38</f>
        <v>184521.7</v>
      </c>
      <c r="F31" s="294">
        <f>F32+F37+F38</f>
        <v>184171.80000000002</v>
      </c>
      <c r="G31" s="294">
        <f>F31/E31*100</f>
        <v>99.81037460634712</v>
      </c>
      <c r="H31" s="220"/>
    </row>
    <row r="32" spans="1:7" ht="36.75" customHeight="1">
      <c r="A32" s="563"/>
      <c r="B32" s="563"/>
      <c r="C32" s="565"/>
      <c r="D32" s="292" t="s">
        <v>42</v>
      </c>
      <c r="E32" s="295">
        <f>E34+E35+E36</f>
        <v>166094.5</v>
      </c>
      <c r="F32" s="295">
        <f>F34+F35+F36</f>
        <v>165744.6</v>
      </c>
      <c r="G32" s="295">
        <f>F32/E32*100</f>
        <v>99.78933679321109</v>
      </c>
    </row>
    <row r="33" spans="1:7" ht="18.75">
      <c r="A33" s="563"/>
      <c r="B33" s="563"/>
      <c r="C33" s="565"/>
      <c r="D33" s="288" t="s">
        <v>32</v>
      </c>
      <c r="E33" s="295"/>
      <c r="F33" s="295"/>
      <c r="G33" s="296"/>
    </row>
    <row r="34" spans="1:7" ht="37.5">
      <c r="A34" s="563"/>
      <c r="B34" s="563"/>
      <c r="C34" s="565"/>
      <c r="D34" s="288" t="s">
        <v>43</v>
      </c>
      <c r="E34" s="295">
        <f>'Форма 1 2021'!M77+'Форма 1 2021'!M78+'Форма 1 2021'!M80+'Форма 1 2021'!M82+'Форма 1 2021'!M84+'Форма 1 2021'!M85+'Форма 1 2021'!M86+'Форма 1 2021'!M87+'Форма 1 2021'!M88+'Форма 1 2021'!M89+'Форма 1 2021'!M90+'Форма 1 2021'!M93+'Форма 1 2021'!M94+'Форма 1 2021'!M95+0.1+'Форма 1 2021'!M81</f>
        <v>164500.7</v>
      </c>
      <c r="F34" s="295">
        <f>'Форма 1 2021'!N77+'Форма 1 2021'!N78+'Форма 1 2021'!N80+'Форма 1 2021'!N82+'Форма 1 2021'!N84+'Форма 1 2021'!N85+'Форма 1 2021'!N86+'Форма 1 2021'!N87+'Форма 1 2021'!N88+'Форма 1 2021'!N89+'Форма 1 2021'!N90+'Форма 1 2021'!N93+'Форма 1 2021'!N94+'Форма 1 2021'!N95+0.1+'Форма 1 2021'!N81</f>
        <v>164150.80000000002</v>
      </c>
      <c r="G34" s="297">
        <f>F34/E34*100</f>
        <v>99.78729573795128</v>
      </c>
    </row>
    <row r="35" spans="1:7" ht="18.75">
      <c r="A35" s="563"/>
      <c r="B35" s="563"/>
      <c r="C35" s="565"/>
      <c r="D35" s="288" t="s">
        <v>44</v>
      </c>
      <c r="E35" s="295">
        <f>'Форма 1 2021'!M83+'Форма 1 2021'!M92+'Форма 1 2021'!M96</f>
        <v>1593.8</v>
      </c>
      <c r="F35" s="295">
        <f>'Форма 1 2021'!N83+'Форма 1 2021'!N92+'Форма 1 2021'!N96</f>
        <v>1593.8</v>
      </c>
      <c r="G35" s="297">
        <f>F35/E35*100</f>
        <v>100</v>
      </c>
    </row>
    <row r="36" spans="1:7" ht="18.75">
      <c r="A36" s="563"/>
      <c r="B36" s="563"/>
      <c r="C36" s="565"/>
      <c r="D36" s="288" t="s">
        <v>101</v>
      </c>
      <c r="E36" s="295">
        <f>'[1]Форма 1 (1-19)'!M57+'[1]Форма 1 (1-19)'!M58</f>
        <v>0</v>
      </c>
      <c r="F36" s="295">
        <v>0</v>
      </c>
      <c r="G36" s="297">
        <v>0</v>
      </c>
    </row>
    <row r="37" spans="1:7" ht="56.25">
      <c r="A37" s="563"/>
      <c r="B37" s="563"/>
      <c r="C37" s="565"/>
      <c r="D37" s="289" t="s">
        <v>102</v>
      </c>
      <c r="E37" s="295">
        <v>0</v>
      </c>
      <c r="F37" s="295">
        <v>0</v>
      </c>
      <c r="G37" s="295">
        <v>0</v>
      </c>
    </row>
    <row r="38" spans="1:7" ht="18.75">
      <c r="A38" s="563"/>
      <c r="B38" s="563"/>
      <c r="C38" s="565"/>
      <c r="D38" s="289" t="s">
        <v>45</v>
      </c>
      <c r="E38" s="295">
        <v>18427.2</v>
      </c>
      <c r="F38" s="295">
        <v>18427.2</v>
      </c>
      <c r="G38" s="295">
        <f>F38/E38*100</f>
        <v>100</v>
      </c>
    </row>
    <row r="39" spans="1:7" ht="23.25" customHeight="1">
      <c r="A39" s="558" t="s">
        <v>19</v>
      </c>
      <c r="B39" s="558" t="s">
        <v>56</v>
      </c>
      <c r="C39" s="560" t="s">
        <v>105</v>
      </c>
      <c r="D39" s="283" t="s">
        <v>97</v>
      </c>
      <c r="E39" s="294">
        <f>E40</f>
        <v>32367.7</v>
      </c>
      <c r="F39" s="294">
        <f>F40+F43</f>
        <v>31968.5</v>
      </c>
      <c r="G39" s="294">
        <f>F39/E39*100</f>
        <v>98.76667171284954</v>
      </c>
    </row>
    <row r="40" spans="1:7" ht="18.75">
      <c r="A40" s="558"/>
      <c r="B40" s="558"/>
      <c r="C40" s="560"/>
      <c r="D40" s="287" t="s">
        <v>42</v>
      </c>
      <c r="E40" s="295">
        <f>E42+E43</f>
        <v>32367.7</v>
      </c>
      <c r="F40" s="295">
        <f>F42+F43</f>
        <v>31968.5</v>
      </c>
      <c r="G40" s="295">
        <f>F40/E40*100</f>
        <v>98.76667171284954</v>
      </c>
    </row>
    <row r="41" spans="1:7" ht="18.75">
      <c r="A41" s="558"/>
      <c r="B41" s="558"/>
      <c r="C41" s="560"/>
      <c r="D41" s="288" t="s">
        <v>32</v>
      </c>
      <c r="E41" s="295"/>
      <c r="F41" s="295"/>
      <c r="G41" s="295"/>
    </row>
    <row r="42" spans="1:7" ht="37.5">
      <c r="A42" s="558"/>
      <c r="B42" s="558"/>
      <c r="C42" s="560"/>
      <c r="D42" s="288" t="s">
        <v>43</v>
      </c>
      <c r="E42" s="295">
        <f>'Форма 1 2021'!M98</f>
        <v>32367.7</v>
      </c>
      <c r="F42" s="295">
        <f>'Форма 1 2021'!N98</f>
        <v>31968.5</v>
      </c>
      <c r="G42" s="295">
        <f>F42/E42*100</f>
        <v>98.76667171284954</v>
      </c>
    </row>
    <row r="43" spans="1:7" ht="35.25" customHeight="1">
      <c r="A43" s="558"/>
      <c r="B43" s="558"/>
      <c r="C43" s="560"/>
      <c r="D43" s="288" t="s">
        <v>44</v>
      </c>
      <c r="E43" s="295">
        <v>0</v>
      </c>
      <c r="F43" s="295">
        <v>0</v>
      </c>
      <c r="G43" s="295">
        <v>0</v>
      </c>
    </row>
    <row r="44" spans="1:7" ht="18.75">
      <c r="A44" s="558"/>
      <c r="B44" s="558"/>
      <c r="C44" s="560"/>
      <c r="D44" s="288" t="s">
        <v>101</v>
      </c>
      <c r="E44" s="295">
        <v>0</v>
      </c>
      <c r="F44" s="295">
        <v>0</v>
      </c>
      <c r="G44" s="295">
        <v>0</v>
      </c>
    </row>
    <row r="45" spans="1:7" ht="56.25">
      <c r="A45" s="558"/>
      <c r="B45" s="558"/>
      <c r="C45" s="560"/>
      <c r="D45" s="289" t="s">
        <v>102</v>
      </c>
      <c r="E45" s="295">
        <v>0</v>
      </c>
      <c r="F45" s="295">
        <v>0</v>
      </c>
      <c r="G45" s="295">
        <v>0</v>
      </c>
    </row>
    <row r="46" spans="1:7" ht="18.75">
      <c r="A46" s="558"/>
      <c r="B46" s="558"/>
      <c r="C46" s="560"/>
      <c r="D46" s="289" t="s">
        <v>45</v>
      </c>
      <c r="E46" s="295">
        <v>0</v>
      </c>
      <c r="F46" s="295">
        <v>0</v>
      </c>
      <c r="G46" s="295">
        <v>0</v>
      </c>
    </row>
    <row r="47" spans="1:7" ht="18.75">
      <c r="A47" s="558" t="s">
        <v>19</v>
      </c>
      <c r="B47" s="558" t="s">
        <v>61</v>
      </c>
      <c r="C47" s="560" t="s">
        <v>106</v>
      </c>
      <c r="D47" s="283" t="s">
        <v>97</v>
      </c>
      <c r="E47" s="294">
        <f>E48</f>
        <v>74850.9</v>
      </c>
      <c r="F47" s="294">
        <f>F48</f>
        <v>70514.7</v>
      </c>
      <c r="G47" s="294">
        <f>F47/E47*100</f>
        <v>94.20688328396854</v>
      </c>
    </row>
    <row r="48" spans="1:7" ht="18.75">
      <c r="A48" s="558"/>
      <c r="B48" s="558"/>
      <c r="C48" s="560"/>
      <c r="D48" s="287" t="s">
        <v>42</v>
      </c>
      <c r="E48" s="295">
        <f>E50+E51+E52</f>
        <v>74850.9</v>
      </c>
      <c r="F48" s="295">
        <f>F50+F51+F52</f>
        <v>70514.7</v>
      </c>
      <c r="G48" s="295">
        <f>F48/E48*100</f>
        <v>94.20688328396854</v>
      </c>
    </row>
    <row r="49" spans="1:7" ht="18.75">
      <c r="A49" s="558"/>
      <c r="B49" s="558"/>
      <c r="C49" s="560"/>
      <c r="D49" s="288" t="s">
        <v>32</v>
      </c>
      <c r="E49" s="295"/>
      <c r="F49" s="295"/>
      <c r="G49" s="295"/>
    </row>
    <row r="50" spans="1:7" ht="37.5">
      <c r="A50" s="558"/>
      <c r="B50" s="558"/>
      <c r="C50" s="560"/>
      <c r="D50" s="288" t="s">
        <v>43</v>
      </c>
      <c r="E50" s="295">
        <v>18107.9</v>
      </c>
      <c r="F50" s="295">
        <f>'Форма 1 2021'!N109+'Форма 1 2021'!N112+'Форма 1 2021'!N116+259.5+61.3</f>
        <v>13771.699999999999</v>
      </c>
      <c r="G50" s="295">
        <f>F50/E50*100</f>
        <v>76.0535456900027</v>
      </c>
    </row>
    <row r="51" spans="1:7" ht="18.75">
      <c r="A51" s="558"/>
      <c r="B51" s="558"/>
      <c r="C51" s="560"/>
      <c r="D51" s="288" t="s">
        <v>44</v>
      </c>
      <c r="E51" s="295">
        <v>56743</v>
      </c>
      <c r="F51" s="295">
        <f>'Форма 1 2021'!N110+51642.6+1918.8</f>
        <v>56743</v>
      </c>
      <c r="G51" s="295">
        <f>F51/E51*100</f>
        <v>100</v>
      </c>
    </row>
    <row r="52" spans="1:7" ht="18.75">
      <c r="A52" s="558"/>
      <c r="B52" s="558"/>
      <c r="C52" s="560"/>
      <c r="D52" s="288" t="s">
        <v>370</v>
      </c>
      <c r="E52" s="295">
        <v>0</v>
      </c>
      <c r="F52" s="295">
        <v>0</v>
      </c>
      <c r="G52" s="295">
        <v>0</v>
      </c>
    </row>
    <row r="53" spans="1:7" ht="56.25">
      <c r="A53" s="558"/>
      <c r="B53" s="558"/>
      <c r="C53" s="560"/>
      <c r="D53" s="289" t="s">
        <v>102</v>
      </c>
      <c r="E53" s="295">
        <v>0</v>
      </c>
      <c r="F53" s="295">
        <v>0</v>
      </c>
      <c r="G53" s="295">
        <v>0</v>
      </c>
    </row>
    <row r="54" spans="1:7" ht="18.75">
      <c r="A54" s="558"/>
      <c r="B54" s="558"/>
      <c r="C54" s="560"/>
      <c r="D54" s="289" t="s">
        <v>45</v>
      </c>
      <c r="E54" s="295">
        <v>0</v>
      </c>
      <c r="F54" s="295">
        <v>0</v>
      </c>
      <c r="G54" s="295">
        <v>0</v>
      </c>
    </row>
    <row r="55" spans="1:7" ht="18.75">
      <c r="A55" s="558" t="s">
        <v>19</v>
      </c>
      <c r="B55" s="558" t="s">
        <v>63</v>
      </c>
      <c r="C55" s="566" t="s">
        <v>120</v>
      </c>
      <c r="D55" s="283" t="s">
        <v>97</v>
      </c>
      <c r="E55" s="294">
        <f>E56+E61+E62</f>
        <v>32592.4</v>
      </c>
      <c r="F55" s="294">
        <f>F56+F61+F62</f>
        <v>32036.8</v>
      </c>
      <c r="G55" s="294">
        <f>F55/E55*100</f>
        <v>98.2953081086388</v>
      </c>
    </row>
    <row r="56" spans="1:7" ht="18.75">
      <c r="A56" s="558"/>
      <c r="B56" s="558"/>
      <c r="C56" s="567"/>
      <c r="D56" s="287" t="s">
        <v>42</v>
      </c>
      <c r="E56" s="295">
        <f>E58+E59</f>
        <v>21183.2</v>
      </c>
      <c r="F56" s="295">
        <f>F58+F59</f>
        <v>20627.6</v>
      </c>
      <c r="G56" s="295">
        <f>F56/E56*100</f>
        <v>97.37716681143547</v>
      </c>
    </row>
    <row r="57" spans="1:7" ht="18.75">
      <c r="A57" s="558"/>
      <c r="B57" s="558"/>
      <c r="C57" s="567"/>
      <c r="D57" s="288" t="s">
        <v>32</v>
      </c>
      <c r="E57" s="295"/>
      <c r="F57" s="295"/>
      <c r="G57" s="295"/>
    </row>
    <row r="58" spans="1:7" ht="37.5">
      <c r="A58" s="558"/>
      <c r="B58" s="558"/>
      <c r="C58" s="567"/>
      <c r="D58" s="288" t="s">
        <v>43</v>
      </c>
      <c r="E58" s="295">
        <f>'Форма 1 2021'!M122+'Форма 1 2021'!M125+'Форма 1 2021'!M126+'Форма 1 2021'!M128+'Форма 1 2021'!M130+'Форма 1 2021'!M132+'Форма 1 2021'!M133+'Форма 1 2021'!M134+'Форма 1 2021'!M137+'Форма 1 2021'!M138+'Форма 1 2021'!M140+'Форма 1 2021'!M142</f>
        <v>6327.000000000002</v>
      </c>
      <c r="F58" s="295">
        <f>'Форма 1 2021'!N122+'Форма 1 2021'!N125+'Форма 1 2021'!N126+'Форма 1 2021'!N128+'Форма 1 2021'!N130+'Форма 1 2021'!N132+'Форма 1 2021'!N133+'Форма 1 2021'!N134+'Форма 1 2021'!N137+'Форма 1 2021'!N138+'Форма 1 2021'!N140+'Форма 1 2021'!N142</f>
        <v>6296.300000000001</v>
      </c>
      <c r="G58" s="295">
        <f>F58/E58*100</f>
        <v>99.51477793583055</v>
      </c>
    </row>
    <row r="59" spans="1:7" ht="18.75">
      <c r="A59" s="558"/>
      <c r="B59" s="558"/>
      <c r="C59" s="567"/>
      <c r="D59" s="288" t="s">
        <v>44</v>
      </c>
      <c r="E59" s="295">
        <f>'Форма 1 2021'!M127+'Форма 1 2021'!M129+'Форма 1 2021'!M131+'Форма 1 2021'!M135+'Форма 1 2021'!M139+'Форма 1 2021'!M143</f>
        <v>14856.199999999999</v>
      </c>
      <c r="F59" s="295">
        <f>'Форма 1 2021'!N127+'Форма 1 2021'!N129+'Форма 1 2021'!N131+'Форма 1 2021'!N135+'Форма 1 2021'!N139+'Форма 1 2021'!N143</f>
        <v>14331.3</v>
      </c>
      <c r="G59" s="295">
        <f>F59/E59*100</f>
        <v>96.46679500814474</v>
      </c>
    </row>
    <row r="60" spans="1:7" ht="18.75">
      <c r="A60" s="558"/>
      <c r="B60" s="558"/>
      <c r="C60" s="567"/>
      <c r="D60" s="288" t="s">
        <v>101</v>
      </c>
      <c r="E60" s="295">
        <v>0</v>
      </c>
      <c r="F60" s="295">
        <v>0</v>
      </c>
      <c r="G60" s="295">
        <v>0</v>
      </c>
    </row>
    <row r="61" spans="1:7" ht="56.25">
      <c r="A61" s="558"/>
      <c r="B61" s="558"/>
      <c r="C61" s="567"/>
      <c r="D61" s="289" t="s">
        <v>102</v>
      </c>
      <c r="E61" s="295">
        <v>0</v>
      </c>
      <c r="F61" s="295">
        <v>0</v>
      </c>
      <c r="G61" s="295">
        <v>0</v>
      </c>
    </row>
    <row r="62" spans="1:7" ht="18.75">
      <c r="A62" s="558"/>
      <c r="B62" s="558"/>
      <c r="C62" s="568"/>
      <c r="D62" s="289" t="s">
        <v>45</v>
      </c>
      <c r="E62" s="295">
        <v>11409.2</v>
      </c>
      <c r="F62" s="295">
        <v>11409.2</v>
      </c>
      <c r="G62" s="295">
        <f>F62/E62*100</f>
        <v>100</v>
      </c>
    </row>
    <row r="63" spans="5:7" ht="15">
      <c r="E63" s="298"/>
      <c r="F63" s="298"/>
      <c r="G63" s="298"/>
    </row>
    <row r="64" spans="5:7" ht="15">
      <c r="E64" s="298"/>
      <c r="F64" s="298"/>
      <c r="G64" s="298"/>
    </row>
    <row r="65" spans="5:7" ht="15">
      <c r="E65" s="298"/>
      <c r="F65" s="298"/>
      <c r="G65" s="298"/>
    </row>
    <row r="66" spans="5:7" ht="15">
      <c r="E66" s="298"/>
      <c r="F66" s="298"/>
      <c r="G66" s="298"/>
    </row>
    <row r="67" spans="5:7" ht="15">
      <c r="E67" s="298"/>
      <c r="F67" s="298"/>
      <c r="G67" s="298"/>
    </row>
    <row r="68" spans="5:7" ht="15">
      <c r="E68" s="298"/>
      <c r="F68" s="298"/>
      <c r="G68" s="298"/>
    </row>
    <row r="69" spans="5:7" ht="15">
      <c r="E69" s="298"/>
      <c r="F69" s="298"/>
      <c r="G69" s="298"/>
    </row>
    <row r="70" spans="5:7" ht="15">
      <c r="E70" s="298"/>
      <c r="F70" s="298"/>
      <c r="G70" s="298"/>
    </row>
    <row r="71" spans="5:7" ht="15">
      <c r="E71" s="298"/>
      <c r="F71" s="298"/>
      <c r="G71" s="298"/>
    </row>
    <row r="72" spans="5:7" ht="15">
      <c r="E72" s="298"/>
      <c r="F72" s="298"/>
      <c r="G72" s="298"/>
    </row>
    <row r="73" spans="5:7" ht="15">
      <c r="E73" s="298"/>
      <c r="F73" s="298"/>
      <c r="G73" s="298"/>
    </row>
    <row r="74" spans="5:7" ht="15">
      <c r="E74" s="298"/>
      <c r="F74" s="298"/>
      <c r="G74" s="298"/>
    </row>
    <row r="75" spans="5:7" ht="15">
      <c r="E75" s="298"/>
      <c r="F75" s="298"/>
      <c r="G75" s="298"/>
    </row>
    <row r="76" spans="5:7" ht="15">
      <c r="E76" s="298"/>
      <c r="F76" s="298"/>
      <c r="G76" s="298"/>
    </row>
    <row r="77" spans="5:7" ht="15">
      <c r="E77" s="298"/>
      <c r="F77" s="298"/>
      <c r="G77" s="298"/>
    </row>
    <row r="78" spans="5:7" ht="15">
      <c r="E78" s="298"/>
      <c r="F78" s="298"/>
      <c r="G78" s="298"/>
    </row>
    <row r="79" spans="5:7" ht="15">
      <c r="E79" s="298"/>
      <c r="F79" s="298"/>
      <c r="G79" s="298"/>
    </row>
    <row r="80" spans="5:7" ht="15">
      <c r="E80" s="298"/>
      <c r="F80" s="298"/>
      <c r="G80" s="298"/>
    </row>
    <row r="81" spans="5:7" ht="15">
      <c r="E81" s="298"/>
      <c r="F81" s="298"/>
      <c r="G81" s="298"/>
    </row>
    <row r="82" spans="5:7" ht="15">
      <c r="E82" s="298"/>
      <c r="F82" s="298"/>
      <c r="G82" s="298"/>
    </row>
    <row r="83" spans="5:7" ht="15">
      <c r="E83" s="298"/>
      <c r="F83" s="298"/>
      <c r="G83" s="298"/>
    </row>
    <row r="84" spans="5:7" ht="15">
      <c r="E84" s="298"/>
      <c r="F84" s="298"/>
      <c r="G84" s="298"/>
    </row>
    <row r="85" spans="5:7" ht="15">
      <c r="E85" s="298"/>
      <c r="F85" s="298"/>
      <c r="G85" s="298"/>
    </row>
    <row r="86" spans="5:7" ht="15">
      <c r="E86" s="298"/>
      <c r="F86" s="298"/>
      <c r="G86" s="298"/>
    </row>
    <row r="87" spans="5:7" ht="15">
      <c r="E87" s="298"/>
      <c r="F87" s="298"/>
      <c r="G87" s="298"/>
    </row>
    <row r="88" spans="5:7" ht="15">
      <c r="E88" s="298"/>
      <c r="F88" s="298"/>
      <c r="G88" s="298"/>
    </row>
    <row r="89" spans="5:7" ht="15">
      <c r="E89" s="298"/>
      <c r="F89" s="298"/>
      <c r="G89" s="298"/>
    </row>
    <row r="90" spans="5:7" ht="15">
      <c r="E90" s="298"/>
      <c r="F90" s="298"/>
      <c r="G90" s="298"/>
    </row>
    <row r="91" spans="5:7" ht="15">
      <c r="E91" s="298"/>
      <c r="F91" s="298"/>
      <c r="G91" s="298"/>
    </row>
    <row r="92" spans="5:7" ht="15">
      <c r="E92" s="298"/>
      <c r="F92" s="298"/>
      <c r="G92" s="298"/>
    </row>
    <row r="93" spans="5:7" ht="15">
      <c r="E93" s="298"/>
      <c r="F93" s="298"/>
      <c r="G93" s="298"/>
    </row>
    <row r="94" spans="5:7" ht="15">
      <c r="E94" s="298"/>
      <c r="F94" s="298"/>
      <c r="G94" s="298"/>
    </row>
    <row r="95" spans="5:7" ht="15">
      <c r="E95" s="298"/>
      <c r="F95" s="298"/>
      <c r="G95" s="298"/>
    </row>
    <row r="96" spans="5:7" ht="15">
      <c r="E96" s="298"/>
      <c r="F96" s="298"/>
      <c r="G96" s="298"/>
    </row>
    <row r="97" spans="5:7" ht="15">
      <c r="E97" s="298"/>
      <c r="F97" s="298"/>
      <c r="G97" s="298"/>
    </row>
    <row r="98" spans="5:7" ht="15">
      <c r="E98" s="298"/>
      <c r="F98" s="298"/>
      <c r="G98" s="298"/>
    </row>
    <row r="99" spans="5:7" ht="15">
      <c r="E99" s="298"/>
      <c r="F99" s="298"/>
      <c r="G99" s="298"/>
    </row>
    <row r="100" spans="5:7" ht="15">
      <c r="E100" s="298"/>
      <c r="F100" s="298"/>
      <c r="G100" s="298"/>
    </row>
    <row r="101" spans="5:7" ht="15">
      <c r="E101" s="298"/>
      <c r="F101" s="298"/>
      <c r="G101" s="298"/>
    </row>
    <row r="102" spans="5:7" ht="15">
      <c r="E102" s="298"/>
      <c r="F102" s="298"/>
      <c r="G102" s="298"/>
    </row>
    <row r="103" spans="5:7" ht="15">
      <c r="E103" s="298"/>
      <c r="F103" s="298"/>
      <c r="G103" s="298"/>
    </row>
    <row r="104" spans="5:7" ht="15">
      <c r="E104" s="298"/>
      <c r="F104" s="298"/>
      <c r="G104" s="298"/>
    </row>
    <row r="105" spans="5:7" ht="15">
      <c r="E105" s="298"/>
      <c r="F105" s="298"/>
      <c r="G105" s="298"/>
    </row>
    <row r="106" spans="5:7" ht="15">
      <c r="E106" s="298"/>
      <c r="F106" s="298"/>
      <c r="G106" s="298"/>
    </row>
    <row r="107" spans="5:7" ht="15">
      <c r="E107" s="298"/>
      <c r="F107" s="298"/>
      <c r="G107" s="298"/>
    </row>
    <row r="108" spans="5:7" ht="15">
      <c r="E108" s="298"/>
      <c r="F108" s="298"/>
      <c r="G108" s="298"/>
    </row>
    <row r="109" spans="5:7" ht="15">
      <c r="E109" s="298"/>
      <c r="F109" s="298"/>
      <c r="G109" s="298"/>
    </row>
    <row r="110" spans="5:7" ht="15">
      <c r="E110" s="298"/>
      <c r="F110" s="298"/>
      <c r="G110" s="298"/>
    </row>
    <row r="111" spans="5:7" ht="15">
      <c r="E111" s="298"/>
      <c r="F111" s="298"/>
      <c r="G111" s="298"/>
    </row>
    <row r="112" spans="5:7" ht="15">
      <c r="E112" s="298"/>
      <c r="F112" s="298"/>
      <c r="G112" s="298"/>
    </row>
    <row r="113" spans="5:7" ht="15">
      <c r="E113" s="298"/>
      <c r="F113" s="298"/>
      <c r="G113" s="298"/>
    </row>
    <row r="114" spans="5:7" ht="15">
      <c r="E114" s="298"/>
      <c r="F114" s="298"/>
      <c r="G114" s="298"/>
    </row>
    <row r="115" spans="5:7" ht="15">
      <c r="E115" s="298"/>
      <c r="F115" s="298"/>
      <c r="G115" s="298"/>
    </row>
    <row r="116" spans="5:7" ht="15">
      <c r="E116" s="298"/>
      <c r="F116" s="298"/>
      <c r="G116" s="298"/>
    </row>
    <row r="117" spans="5:7" ht="15">
      <c r="E117" s="298"/>
      <c r="F117" s="298"/>
      <c r="G117" s="298"/>
    </row>
    <row r="118" spans="5:7" ht="15">
      <c r="E118" s="298"/>
      <c r="F118" s="298"/>
      <c r="G118" s="298"/>
    </row>
    <row r="119" spans="5:7" ht="15">
      <c r="E119" s="298"/>
      <c r="F119" s="298"/>
      <c r="G119" s="298"/>
    </row>
    <row r="120" spans="5:7" ht="15">
      <c r="E120" s="298"/>
      <c r="F120" s="298"/>
      <c r="G120" s="298"/>
    </row>
    <row r="121" spans="5:7" ht="15">
      <c r="E121" s="298"/>
      <c r="F121" s="298"/>
      <c r="G121" s="298"/>
    </row>
    <row r="122" spans="5:7" ht="15">
      <c r="E122" s="298"/>
      <c r="F122" s="298"/>
      <c r="G122" s="298"/>
    </row>
    <row r="123" spans="5:7" ht="15">
      <c r="E123" s="298"/>
      <c r="F123" s="298"/>
      <c r="G123" s="298"/>
    </row>
    <row r="124" spans="5:7" ht="15">
      <c r="E124" s="298"/>
      <c r="F124" s="298"/>
      <c r="G124" s="298"/>
    </row>
    <row r="125" spans="5:7" ht="15">
      <c r="E125" s="298"/>
      <c r="F125" s="298"/>
      <c r="G125" s="298"/>
    </row>
    <row r="126" spans="5:7" ht="15">
      <c r="E126" s="298"/>
      <c r="F126" s="298"/>
      <c r="G126" s="298"/>
    </row>
    <row r="127" spans="5:7" ht="15">
      <c r="E127" s="298"/>
      <c r="F127" s="298"/>
      <c r="G127" s="298"/>
    </row>
    <row r="128" spans="5:7" ht="15">
      <c r="E128" s="298"/>
      <c r="F128" s="298"/>
      <c r="G128" s="298"/>
    </row>
    <row r="129" spans="5:7" ht="15">
      <c r="E129" s="298"/>
      <c r="F129" s="298"/>
      <c r="G129" s="298"/>
    </row>
    <row r="130" spans="5:7" ht="15">
      <c r="E130" s="298"/>
      <c r="F130" s="298"/>
      <c r="G130" s="298"/>
    </row>
    <row r="131" spans="5:7" ht="15">
      <c r="E131" s="298"/>
      <c r="F131" s="298"/>
      <c r="G131" s="298"/>
    </row>
    <row r="132" spans="5:7" ht="15">
      <c r="E132" s="298"/>
      <c r="F132" s="298"/>
      <c r="G132" s="298"/>
    </row>
    <row r="133" spans="5:7" ht="15">
      <c r="E133" s="298"/>
      <c r="F133" s="298"/>
      <c r="G133" s="298"/>
    </row>
    <row r="134" spans="5:7" ht="15">
      <c r="E134" s="298"/>
      <c r="F134" s="298"/>
      <c r="G134" s="298"/>
    </row>
    <row r="135" spans="5:7" ht="15">
      <c r="E135" s="298"/>
      <c r="F135" s="298"/>
      <c r="G135" s="298"/>
    </row>
    <row r="136" spans="5:7" ht="15">
      <c r="E136" s="298"/>
      <c r="F136" s="298"/>
      <c r="G136" s="298"/>
    </row>
    <row r="137" spans="5:7" ht="15">
      <c r="E137" s="298"/>
      <c r="F137" s="298"/>
      <c r="G137" s="298"/>
    </row>
    <row r="138" spans="5:7" ht="15">
      <c r="E138" s="298"/>
      <c r="F138" s="298"/>
      <c r="G138" s="298"/>
    </row>
    <row r="139" spans="5:7" ht="15">
      <c r="E139" s="298"/>
      <c r="F139" s="298"/>
      <c r="G139" s="298"/>
    </row>
    <row r="140" spans="5:7" ht="15">
      <c r="E140" s="298"/>
      <c r="F140" s="298"/>
      <c r="G140" s="298"/>
    </row>
    <row r="141" spans="5:7" ht="15">
      <c r="E141" s="298"/>
      <c r="F141" s="298"/>
      <c r="G141" s="298"/>
    </row>
    <row r="142" spans="5:7" ht="15">
      <c r="E142" s="298"/>
      <c r="F142" s="298"/>
      <c r="G142" s="298"/>
    </row>
    <row r="143" spans="5:7" ht="15">
      <c r="E143" s="298"/>
      <c r="F143" s="298"/>
      <c r="G143" s="298"/>
    </row>
    <row r="144" spans="5:7" ht="15">
      <c r="E144" s="298"/>
      <c r="F144" s="298"/>
      <c r="G144" s="298"/>
    </row>
    <row r="145" spans="5:7" ht="15">
      <c r="E145" s="298"/>
      <c r="F145" s="298"/>
      <c r="G145" s="298"/>
    </row>
    <row r="146" spans="5:7" ht="15">
      <c r="E146" s="298"/>
      <c r="F146" s="298"/>
      <c r="G146" s="298"/>
    </row>
    <row r="147" spans="5:7" ht="15">
      <c r="E147" s="298"/>
      <c r="F147" s="298"/>
      <c r="G147" s="298"/>
    </row>
    <row r="148" spans="5:7" ht="15">
      <c r="E148" s="298"/>
      <c r="F148" s="298"/>
      <c r="G148" s="298"/>
    </row>
    <row r="149" spans="5:7" ht="15">
      <c r="E149" s="298"/>
      <c r="F149" s="298"/>
      <c r="G149" s="298"/>
    </row>
    <row r="150" spans="5:7" ht="15">
      <c r="E150" s="298"/>
      <c r="F150" s="298"/>
      <c r="G150" s="298"/>
    </row>
    <row r="151" spans="5:7" ht="15">
      <c r="E151" s="298"/>
      <c r="F151" s="298"/>
      <c r="G151" s="298"/>
    </row>
    <row r="152" spans="5:7" ht="15">
      <c r="E152" s="298"/>
      <c r="F152" s="298"/>
      <c r="G152" s="298"/>
    </row>
    <row r="153" spans="5:7" ht="15">
      <c r="E153" s="298"/>
      <c r="F153" s="298"/>
      <c r="G153" s="298"/>
    </row>
    <row r="154" spans="5:7" ht="15">
      <c r="E154" s="298"/>
      <c r="F154" s="298"/>
      <c r="G154" s="298"/>
    </row>
    <row r="155" spans="5:7" ht="15">
      <c r="E155" s="298"/>
      <c r="F155" s="298"/>
      <c r="G155" s="298"/>
    </row>
    <row r="156" spans="5:7" ht="15">
      <c r="E156" s="298"/>
      <c r="F156" s="298"/>
      <c r="G156" s="298"/>
    </row>
    <row r="157" spans="5:7" ht="15">
      <c r="E157" s="298"/>
      <c r="F157" s="298"/>
      <c r="G157" s="298"/>
    </row>
    <row r="158" spans="5:7" ht="15">
      <c r="E158" s="298"/>
      <c r="F158" s="298"/>
      <c r="G158" s="298"/>
    </row>
    <row r="159" spans="5:7" ht="15">
      <c r="E159" s="298"/>
      <c r="F159" s="298"/>
      <c r="G159" s="298"/>
    </row>
    <row r="160" spans="5:7" ht="15">
      <c r="E160" s="298"/>
      <c r="F160" s="298"/>
      <c r="G160" s="298"/>
    </row>
    <row r="161" spans="5:7" ht="15">
      <c r="E161" s="298"/>
      <c r="F161" s="298"/>
      <c r="G161" s="298"/>
    </row>
    <row r="162" spans="5:7" ht="15">
      <c r="E162" s="298"/>
      <c r="F162" s="298"/>
      <c r="G162" s="298"/>
    </row>
    <row r="163" spans="5:7" ht="15">
      <c r="E163" s="298"/>
      <c r="F163" s="298"/>
      <c r="G163" s="298"/>
    </row>
    <row r="164" spans="5:7" ht="15">
      <c r="E164" s="298"/>
      <c r="F164" s="298"/>
      <c r="G164" s="298"/>
    </row>
    <row r="165" spans="5:7" ht="15">
      <c r="E165" s="298"/>
      <c r="F165" s="298"/>
      <c r="G165" s="298"/>
    </row>
    <row r="166" spans="5:7" ht="15">
      <c r="E166" s="298"/>
      <c r="F166" s="298"/>
      <c r="G166" s="298"/>
    </row>
    <row r="167" spans="5:7" ht="15">
      <c r="E167" s="298"/>
      <c r="F167" s="298"/>
      <c r="G167" s="298"/>
    </row>
    <row r="168" spans="5:7" ht="15">
      <c r="E168" s="298"/>
      <c r="F168" s="298"/>
      <c r="G168" s="298"/>
    </row>
    <row r="169" spans="5:7" ht="15">
      <c r="E169" s="298"/>
      <c r="F169" s="298"/>
      <c r="G169" s="298"/>
    </row>
    <row r="170" spans="5:7" ht="15">
      <c r="E170" s="298"/>
      <c r="F170" s="298"/>
      <c r="G170" s="298"/>
    </row>
    <row r="171" spans="5:7" ht="15">
      <c r="E171" s="298"/>
      <c r="F171" s="298"/>
      <c r="G171" s="298"/>
    </row>
    <row r="172" spans="5:7" ht="15">
      <c r="E172" s="298"/>
      <c r="F172" s="298"/>
      <c r="G172" s="298"/>
    </row>
    <row r="173" spans="5:7" ht="15">
      <c r="E173" s="298"/>
      <c r="F173" s="298"/>
      <c r="G173" s="298"/>
    </row>
    <row r="174" spans="5:7" ht="15">
      <c r="E174" s="298"/>
      <c r="F174" s="298"/>
      <c r="G174" s="298"/>
    </row>
    <row r="175" spans="5:7" ht="15">
      <c r="E175" s="298"/>
      <c r="F175" s="298"/>
      <c r="G175" s="298"/>
    </row>
    <row r="176" spans="5:7" ht="15">
      <c r="E176" s="298"/>
      <c r="F176" s="298"/>
      <c r="G176" s="298"/>
    </row>
    <row r="177" spans="5:7" ht="15">
      <c r="E177" s="298"/>
      <c r="F177" s="298"/>
      <c r="G177" s="298"/>
    </row>
    <row r="178" spans="5:7" ht="15">
      <c r="E178" s="298"/>
      <c r="F178" s="298"/>
      <c r="G178" s="298"/>
    </row>
    <row r="179" spans="5:7" ht="15">
      <c r="E179" s="298"/>
      <c r="F179" s="298"/>
      <c r="G179" s="298"/>
    </row>
    <row r="180" spans="5:7" ht="15">
      <c r="E180" s="298"/>
      <c r="F180" s="298"/>
      <c r="G180" s="298"/>
    </row>
    <row r="181" spans="5:7" ht="15">
      <c r="E181" s="298"/>
      <c r="F181" s="298"/>
      <c r="G181" s="298"/>
    </row>
    <row r="182" spans="5:7" ht="15">
      <c r="E182" s="298"/>
      <c r="F182" s="298"/>
      <c r="G182" s="298"/>
    </row>
    <row r="183" spans="5:7" ht="15">
      <c r="E183" s="298"/>
      <c r="F183" s="298"/>
      <c r="G183" s="298"/>
    </row>
    <row r="184" spans="5:7" ht="15">
      <c r="E184" s="298"/>
      <c r="F184" s="298"/>
      <c r="G184" s="298"/>
    </row>
    <row r="185" spans="5:7" ht="15">
      <c r="E185" s="298"/>
      <c r="F185" s="298"/>
      <c r="G185" s="298"/>
    </row>
    <row r="186" spans="5:7" ht="15">
      <c r="E186" s="298"/>
      <c r="F186" s="298"/>
      <c r="G186" s="298"/>
    </row>
    <row r="187" spans="5:7" ht="15">
      <c r="E187" s="298"/>
      <c r="F187" s="298"/>
      <c r="G187" s="298"/>
    </row>
    <row r="188" spans="5:7" ht="15">
      <c r="E188" s="298"/>
      <c r="F188" s="298"/>
      <c r="G188" s="298"/>
    </row>
    <row r="189" spans="5:7" ht="15">
      <c r="E189" s="298"/>
      <c r="F189" s="298"/>
      <c r="G189" s="298"/>
    </row>
    <row r="190" spans="5:7" ht="15">
      <c r="E190" s="298"/>
      <c r="F190" s="298"/>
      <c r="G190" s="298"/>
    </row>
    <row r="191" spans="5:7" ht="15">
      <c r="E191" s="298"/>
      <c r="F191" s="298"/>
      <c r="G191" s="298"/>
    </row>
    <row r="192" spans="5:7" ht="15">
      <c r="E192" s="298"/>
      <c r="F192" s="298"/>
      <c r="G192" s="298"/>
    </row>
    <row r="193" spans="5:7" ht="15">
      <c r="E193" s="298"/>
      <c r="F193" s="298"/>
      <c r="G193" s="298"/>
    </row>
    <row r="194" spans="5:7" ht="15">
      <c r="E194" s="298"/>
      <c r="F194" s="298"/>
      <c r="G194" s="298"/>
    </row>
    <row r="195" spans="5:7" ht="15">
      <c r="E195" s="298"/>
      <c r="F195" s="298"/>
      <c r="G195" s="298"/>
    </row>
    <row r="196" spans="5:7" ht="15">
      <c r="E196" s="298"/>
      <c r="F196" s="298"/>
      <c r="G196" s="298"/>
    </row>
    <row r="197" spans="5:7" ht="15">
      <c r="E197" s="298"/>
      <c r="F197" s="298"/>
      <c r="G197" s="298"/>
    </row>
    <row r="198" spans="5:7" ht="15">
      <c r="E198" s="298"/>
      <c r="F198" s="298"/>
      <c r="G198" s="298"/>
    </row>
    <row r="199" spans="5:7" ht="15">
      <c r="E199" s="298"/>
      <c r="F199" s="298"/>
      <c r="G199" s="298"/>
    </row>
    <row r="200" spans="5:7" ht="15">
      <c r="E200" s="298"/>
      <c r="F200" s="298"/>
      <c r="G200" s="298"/>
    </row>
    <row r="201" spans="5:7" ht="15">
      <c r="E201" s="298"/>
      <c r="F201" s="298"/>
      <c r="G201" s="298"/>
    </row>
    <row r="202" spans="5:7" ht="15">
      <c r="E202" s="298"/>
      <c r="F202" s="298"/>
      <c r="G202" s="298"/>
    </row>
    <row r="203" spans="5:7" ht="15">
      <c r="E203" s="298"/>
      <c r="F203" s="298"/>
      <c r="G203" s="298"/>
    </row>
    <row r="204" spans="5:7" ht="15">
      <c r="E204" s="298"/>
      <c r="F204" s="298"/>
      <c r="G204" s="298"/>
    </row>
    <row r="205" spans="5:7" ht="15">
      <c r="E205" s="298"/>
      <c r="F205" s="298"/>
      <c r="G205" s="298"/>
    </row>
    <row r="206" spans="5:7" ht="15">
      <c r="E206" s="298"/>
      <c r="F206" s="298"/>
      <c r="G206" s="298"/>
    </row>
    <row r="207" spans="5:7" ht="15">
      <c r="E207" s="298"/>
      <c r="F207" s="298"/>
      <c r="G207" s="298"/>
    </row>
    <row r="208" spans="5:7" ht="15">
      <c r="E208" s="298"/>
      <c r="F208" s="298"/>
      <c r="G208" s="298"/>
    </row>
    <row r="209" spans="5:7" ht="15">
      <c r="E209" s="298"/>
      <c r="F209" s="298"/>
      <c r="G209" s="298"/>
    </row>
    <row r="210" spans="5:7" ht="15">
      <c r="E210" s="298"/>
      <c r="F210" s="298"/>
      <c r="G210" s="298"/>
    </row>
    <row r="211" spans="5:7" ht="15">
      <c r="E211" s="298"/>
      <c r="F211" s="298"/>
      <c r="G211" s="298"/>
    </row>
    <row r="212" spans="5:7" ht="15">
      <c r="E212" s="298"/>
      <c r="F212" s="298"/>
      <c r="G212" s="298"/>
    </row>
    <row r="213" spans="5:7" ht="15">
      <c r="E213" s="298"/>
      <c r="F213" s="298"/>
      <c r="G213" s="298"/>
    </row>
    <row r="214" spans="5:7" ht="15">
      <c r="E214" s="298"/>
      <c r="F214" s="298"/>
      <c r="G214" s="298"/>
    </row>
    <row r="215" spans="5:7" ht="15">
      <c r="E215" s="298"/>
      <c r="F215" s="298"/>
      <c r="G215" s="298"/>
    </row>
    <row r="216" spans="5:7" ht="15">
      <c r="E216" s="298"/>
      <c r="F216" s="298"/>
      <c r="G216" s="298"/>
    </row>
    <row r="217" spans="5:7" ht="15">
      <c r="E217" s="298"/>
      <c r="F217" s="298"/>
      <c r="G217" s="298"/>
    </row>
    <row r="218" spans="5:7" ht="15">
      <c r="E218" s="298"/>
      <c r="F218" s="298"/>
      <c r="G218" s="298"/>
    </row>
    <row r="219" spans="5:7" ht="15">
      <c r="E219" s="298"/>
      <c r="F219" s="298"/>
      <c r="G219" s="298"/>
    </row>
    <row r="220" spans="5:7" ht="15">
      <c r="E220" s="298"/>
      <c r="F220" s="298"/>
      <c r="G220" s="298"/>
    </row>
    <row r="221" spans="5:7" ht="15">
      <c r="E221" s="298"/>
      <c r="F221" s="298"/>
      <c r="G221" s="298"/>
    </row>
    <row r="222" spans="5:7" ht="15">
      <c r="E222" s="298"/>
      <c r="F222" s="298"/>
      <c r="G222" s="298"/>
    </row>
    <row r="223" spans="5:7" ht="15">
      <c r="E223" s="298"/>
      <c r="F223" s="298"/>
      <c r="G223" s="298"/>
    </row>
    <row r="224" spans="5:7" ht="15">
      <c r="E224" s="298"/>
      <c r="F224" s="298"/>
      <c r="G224" s="298"/>
    </row>
    <row r="225" spans="5:7" ht="15">
      <c r="E225" s="298"/>
      <c r="F225" s="298"/>
      <c r="G225" s="298"/>
    </row>
    <row r="226" spans="5:7" ht="15">
      <c r="E226" s="298"/>
      <c r="F226" s="298"/>
      <c r="G226" s="298"/>
    </row>
    <row r="227" spans="5:7" ht="15">
      <c r="E227" s="298"/>
      <c r="F227" s="298"/>
      <c r="G227" s="298"/>
    </row>
    <row r="228" spans="5:7" ht="15">
      <c r="E228" s="298"/>
      <c r="F228" s="298"/>
      <c r="G228" s="298"/>
    </row>
    <row r="229" spans="5:7" ht="15">
      <c r="E229" s="298"/>
      <c r="F229" s="298"/>
      <c r="G229" s="298"/>
    </row>
    <row r="230" spans="5:7" ht="15">
      <c r="E230" s="298"/>
      <c r="F230" s="298"/>
      <c r="G230" s="298"/>
    </row>
    <row r="231" spans="5:7" ht="15">
      <c r="E231" s="298"/>
      <c r="F231" s="298"/>
      <c r="G231" s="298"/>
    </row>
    <row r="232" spans="5:7" ht="15">
      <c r="E232" s="298"/>
      <c r="F232" s="298"/>
      <c r="G232" s="298"/>
    </row>
    <row r="233" spans="5:7" ht="15">
      <c r="E233" s="298"/>
      <c r="F233" s="298"/>
      <c r="G233" s="298"/>
    </row>
    <row r="234" spans="5:7" ht="15">
      <c r="E234" s="298"/>
      <c r="F234" s="298"/>
      <c r="G234" s="298"/>
    </row>
    <row r="235" spans="5:7" ht="15">
      <c r="E235" s="298"/>
      <c r="F235" s="298"/>
      <c r="G235" s="298"/>
    </row>
    <row r="236" spans="5:7" ht="15">
      <c r="E236" s="298"/>
      <c r="F236" s="298"/>
      <c r="G236" s="298"/>
    </row>
    <row r="237" spans="5:7" ht="15">
      <c r="E237" s="298"/>
      <c r="F237" s="298"/>
      <c r="G237" s="298"/>
    </row>
    <row r="238" spans="5:7" ht="15">
      <c r="E238" s="298"/>
      <c r="F238" s="298"/>
      <c r="G238" s="298"/>
    </row>
    <row r="239" spans="5:7" ht="15">
      <c r="E239" s="298"/>
      <c r="F239" s="298"/>
      <c r="G239" s="298"/>
    </row>
    <row r="240" spans="5:7" ht="15">
      <c r="E240" s="298"/>
      <c r="F240" s="298"/>
      <c r="G240" s="298"/>
    </row>
    <row r="241" spans="5:7" ht="15">
      <c r="E241" s="298"/>
      <c r="F241" s="298"/>
      <c r="G241" s="298"/>
    </row>
    <row r="242" spans="5:7" ht="15">
      <c r="E242" s="298"/>
      <c r="F242" s="298"/>
      <c r="G242" s="298"/>
    </row>
    <row r="243" spans="5:7" ht="15">
      <c r="E243" s="298"/>
      <c r="F243" s="298"/>
      <c r="G243" s="298"/>
    </row>
    <row r="244" spans="5:7" ht="15">
      <c r="E244" s="298"/>
      <c r="F244" s="298"/>
      <c r="G244" s="298"/>
    </row>
    <row r="245" spans="5:7" ht="15">
      <c r="E245" s="298"/>
      <c r="F245" s="298"/>
      <c r="G245" s="298"/>
    </row>
    <row r="246" spans="5:7" ht="15">
      <c r="E246" s="298"/>
      <c r="F246" s="298"/>
      <c r="G246" s="298"/>
    </row>
    <row r="247" spans="5:7" ht="15">
      <c r="E247" s="298"/>
      <c r="F247" s="298"/>
      <c r="G247" s="298"/>
    </row>
    <row r="248" spans="5:7" ht="15">
      <c r="E248" s="298"/>
      <c r="F248" s="298"/>
      <c r="G248" s="298"/>
    </row>
    <row r="249" spans="5:7" ht="15">
      <c r="E249" s="298"/>
      <c r="F249" s="298"/>
      <c r="G249" s="298"/>
    </row>
    <row r="250" spans="5:7" ht="15">
      <c r="E250" s="298"/>
      <c r="F250" s="298"/>
      <c r="G250" s="298"/>
    </row>
    <row r="251" spans="5:7" ht="15">
      <c r="E251" s="298"/>
      <c r="F251" s="298"/>
      <c r="G251" s="298"/>
    </row>
    <row r="252" spans="5:7" ht="15">
      <c r="E252" s="298"/>
      <c r="F252" s="298"/>
      <c r="G252" s="298"/>
    </row>
    <row r="253" spans="5:7" ht="15">
      <c r="E253" s="298"/>
      <c r="F253" s="298"/>
      <c r="G253" s="298"/>
    </row>
    <row r="254" spans="5:7" ht="15">
      <c r="E254" s="298"/>
      <c r="F254" s="298"/>
      <c r="G254" s="298"/>
    </row>
    <row r="255" spans="5:7" ht="15">
      <c r="E255" s="298"/>
      <c r="F255" s="298"/>
      <c r="G255" s="298"/>
    </row>
    <row r="256" spans="5:7" ht="15">
      <c r="E256" s="298"/>
      <c r="F256" s="298"/>
      <c r="G256" s="298"/>
    </row>
    <row r="257" spans="5:7" ht="15">
      <c r="E257" s="298"/>
      <c r="F257" s="298"/>
      <c r="G257" s="298"/>
    </row>
    <row r="258" spans="5:7" ht="15">
      <c r="E258" s="298"/>
      <c r="F258" s="298"/>
      <c r="G258" s="298"/>
    </row>
    <row r="259" spans="5:7" ht="15">
      <c r="E259" s="298"/>
      <c r="F259" s="298"/>
      <c r="G259" s="298"/>
    </row>
    <row r="260" spans="5:7" ht="15">
      <c r="E260" s="298"/>
      <c r="F260" s="298"/>
      <c r="G260" s="298"/>
    </row>
    <row r="261" spans="5:7" ht="15">
      <c r="E261" s="298"/>
      <c r="F261" s="298"/>
      <c r="G261" s="298"/>
    </row>
    <row r="262" spans="5:7" ht="15">
      <c r="E262" s="298"/>
      <c r="F262" s="298"/>
      <c r="G262" s="298"/>
    </row>
    <row r="263" spans="5:7" ht="15">
      <c r="E263" s="298"/>
      <c r="F263" s="298"/>
      <c r="G263" s="298"/>
    </row>
    <row r="264" spans="5:7" ht="15">
      <c r="E264" s="298"/>
      <c r="F264" s="298"/>
      <c r="G264" s="298"/>
    </row>
    <row r="265" spans="5:7" ht="15">
      <c r="E265" s="298"/>
      <c r="F265" s="298"/>
      <c r="G265" s="298"/>
    </row>
    <row r="266" spans="5:7" ht="15">
      <c r="E266" s="298"/>
      <c r="F266" s="298"/>
      <c r="G266" s="298"/>
    </row>
    <row r="267" spans="5:7" ht="15">
      <c r="E267" s="298"/>
      <c r="F267" s="298"/>
      <c r="G267" s="298"/>
    </row>
    <row r="268" spans="5:7" ht="15">
      <c r="E268" s="298"/>
      <c r="F268" s="298"/>
      <c r="G268" s="298"/>
    </row>
    <row r="269" spans="5:7" ht="15">
      <c r="E269" s="298"/>
      <c r="F269" s="298"/>
      <c r="G269" s="298"/>
    </row>
    <row r="270" spans="5:7" ht="15">
      <c r="E270" s="298"/>
      <c r="F270" s="298"/>
      <c r="G270" s="298"/>
    </row>
    <row r="271" spans="5:7" ht="15">
      <c r="E271" s="298"/>
      <c r="F271" s="298"/>
      <c r="G271" s="298"/>
    </row>
    <row r="272" spans="5:7" ht="15">
      <c r="E272" s="298"/>
      <c r="F272" s="298"/>
      <c r="G272" s="298"/>
    </row>
    <row r="273" spans="5:7" ht="15">
      <c r="E273" s="298"/>
      <c r="F273" s="298"/>
      <c r="G273" s="298"/>
    </row>
    <row r="274" spans="5:7" ht="15">
      <c r="E274" s="298"/>
      <c r="F274" s="298"/>
      <c r="G274" s="298"/>
    </row>
    <row r="275" spans="5:7" ht="15">
      <c r="E275" s="298"/>
      <c r="F275" s="298"/>
      <c r="G275" s="298"/>
    </row>
    <row r="276" spans="5:7" ht="15">
      <c r="E276" s="298"/>
      <c r="F276" s="298"/>
      <c r="G276" s="298"/>
    </row>
    <row r="277" spans="5:7" ht="15">
      <c r="E277" s="298"/>
      <c r="F277" s="298"/>
      <c r="G277" s="298"/>
    </row>
    <row r="278" spans="5:7" ht="15">
      <c r="E278" s="298"/>
      <c r="F278" s="298"/>
      <c r="G278" s="298"/>
    </row>
    <row r="279" spans="5:7" ht="15">
      <c r="E279" s="298"/>
      <c r="F279" s="298"/>
      <c r="G279" s="298"/>
    </row>
    <row r="280" spans="5:7" ht="15">
      <c r="E280" s="298"/>
      <c r="F280" s="298"/>
      <c r="G280" s="298"/>
    </row>
    <row r="281" spans="5:7" ht="15">
      <c r="E281" s="298"/>
      <c r="F281" s="298"/>
      <c r="G281" s="298"/>
    </row>
    <row r="282" spans="5:7" ht="15">
      <c r="E282" s="298"/>
      <c r="F282" s="298"/>
      <c r="G282" s="298"/>
    </row>
    <row r="283" spans="5:7" ht="15">
      <c r="E283" s="298"/>
      <c r="F283" s="298"/>
      <c r="G283" s="298"/>
    </row>
    <row r="284" spans="5:7" ht="15">
      <c r="E284" s="298"/>
      <c r="F284" s="298"/>
      <c r="G284" s="298"/>
    </row>
    <row r="285" spans="5:7" ht="15">
      <c r="E285" s="298"/>
      <c r="F285" s="298"/>
      <c r="G285" s="298"/>
    </row>
    <row r="286" spans="5:7" ht="15">
      <c r="E286" s="298"/>
      <c r="F286" s="298"/>
      <c r="G286" s="298"/>
    </row>
    <row r="287" spans="5:7" ht="15">
      <c r="E287" s="298"/>
      <c r="F287" s="298"/>
      <c r="G287" s="298"/>
    </row>
    <row r="288" spans="5:7" ht="15">
      <c r="E288" s="298"/>
      <c r="F288" s="298"/>
      <c r="G288" s="298"/>
    </row>
    <row r="289" spans="5:7" ht="15">
      <c r="E289" s="298"/>
      <c r="F289" s="298"/>
      <c r="G289" s="298"/>
    </row>
    <row r="290" spans="5:7" ht="15">
      <c r="E290" s="298"/>
      <c r="F290" s="298"/>
      <c r="G290" s="298"/>
    </row>
    <row r="291" spans="5:7" ht="15">
      <c r="E291" s="298"/>
      <c r="F291" s="298"/>
      <c r="G291" s="298"/>
    </row>
    <row r="292" spans="5:7" ht="15">
      <c r="E292" s="298"/>
      <c r="F292" s="298"/>
      <c r="G292" s="298"/>
    </row>
    <row r="293" spans="5:7" ht="15">
      <c r="E293" s="298"/>
      <c r="F293" s="298"/>
      <c r="G293" s="298"/>
    </row>
    <row r="294" spans="5:7" ht="15">
      <c r="E294" s="298"/>
      <c r="F294" s="298"/>
      <c r="G294" s="298"/>
    </row>
    <row r="295" spans="5:7" ht="15">
      <c r="E295" s="298"/>
      <c r="F295" s="298"/>
      <c r="G295" s="298"/>
    </row>
    <row r="296" spans="5:7" ht="15">
      <c r="E296" s="298"/>
      <c r="F296" s="298"/>
      <c r="G296" s="298"/>
    </row>
    <row r="297" spans="5:7" ht="15">
      <c r="E297" s="298"/>
      <c r="F297" s="298"/>
      <c r="G297" s="298"/>
    </row>
    <row r="298" spans="5:7" ht="15">
      <c r="E298" s="298"/>
      <c r="F298" s="298"/>
      <c r="G298" s="298"/>
    </row>
    <row r="299" spans="5:7" ht="15">
      <c r="E299" s="298"/>
      <c r="F299" s="298"/>
      <c r="G299" s="298"/>
    </row>
    <row r="300" spans="5:7" ht="15">
      <c r="E300" s="298"/>
      <c r="F300" s="298"/>
      <c r="G300" s="298"/>
    </row>
    <row r="301" spans="5:7" ht="15">
      <c r="E301" s="298"/>
      <c r="F301" s="298"/>
      <c r="G301" s="298"/>
    </row>
    <row r="302" spans="5:7" ht="15">
      <c r="E302" s="298"/>
      <c r="F302" s="298"/>
      <c r="G302" s="298"/>
    </row>
    <row r="303" spans="5:7" ht="15">
      <c r="E303" s="298"/>
      <c r="F303" s="298"/>
      <c r="G303" s="298"/>
    </row>
    <row r="304" spans="5:7" ht="15">
      <c r="E304" s="298"/>
      <c r="F304" s="298"/>
      <c r="G304" s="298"/>
    </row>
    <row r="305" spans="5:7" ht="15">
      <c r="E305" s="298"/>
      <c r="F305" s="298"/>
      <c r="G305" s="298"/>
    </row>
    <row r="306" spans="5:7" ht="15">
      <c r="E306" s="298"/>
      <c r="F306" s="298"/>
      <c r="G306" s="298"/>
    </row>
    <row r="307" spans="5:7" ht="15">
      <c r="E307" s="298"/>
      <c r="F307" s="298"/>
      <c r="G307" s="298"/>
    </row>
    <row r="308" spans="5:7" ht="15">
      <c r="E308" s="298"/>
      <c r="F308" s="298"/>
      <c r="G308" s="298"/>
    </row>
    <row r="309" spans="5:7" ht="15">
      <c r="E309" s="298"/>
      <c r="F309" s="298"/>
      <c r="G309" s="298"/>
    </row>
    <row r="310" spans="5:7" ht="15">
      <c r="E310" s="298"/>
      <c r="F310" s="298"/>
      <c r="G310" s="298"/>
    </row>
  </sheetData>
  <sheetProtection/>
  <mergeCells count="31">
    <mergeCell ref="A55:A62"/>
    <mergeCell ref="B55:B62"/>
    <mergeCell ref="C55:C62"/>
    <mergeCell ref="A39:A46"/>
    <mergeCell ref="B39:B46"/>
    <mergeCell ref="C39:C46"/>
    <mergeCell ref="A47:A54"/>
    <mergeCell ref="B47:B54"/>
    <mergeCell ref="C47:C54"/>
    <mergeCell ref="A23:A30"/>
    <mergeCell ref="B23:B30"/>
    <mergeCell ref="C23:C30"/>
    <mergeCell ref="A31:A38"/>
    <mergeCell ref="B31:B38"/>
    <mergeCell ref="C31:C38"/>
    <mergeCell ref="A7:A14"/>
    <mergeCell ref="B7:B14"/>
    <mergeCell ref="C7:C14"/>
    <mergeCell ref="A15:A22"/>
    <mergeCell ref="B15:B22"/>
    <mergeCell ref="C15:C22"/>
    <mergeCell ref="A1:G1"/>
    <mergeCell ref="A3:G3"/>
    <mergeCell ref="A4:B5"/>
    <mergeCell ref="C4:C6"/>
    <mergeCell ref="D4:D6"/>
    <mergeCell ref="E4:F4"/>
    <mergeCell ref="G4:G6"/>
    <mergeCell ref="E5:E6"/>
    <mergeCell ref="F5:F6"/>
    <mergeCell ref="A2:G2"/>
  </mergeCells>
  <printOptions/>
  <pageMargins left="0.7086614173228347" right="0.7086614173228347" top="0.7480314960629921" bottom="0.7480314960629921" header="0.31496062992125984" footer="0.31496062992125984"/>
  <pageSetup fitToHeight="2" fitToWidth="2" horizontalDpi="600" verticalDpi="600" orientation="portrait" paperSize="9" scale="40" r:id="rId1"/>
</worksheet>
</file>

<file path=xl/worksheets/sheet3.xml><?xml version="1.0" encoding="utf-8"?>
<worksheet xmlns="http://schemas.openxmlformats.org/spreadsheetml/2006/main" xmlns:r="http://schemas.openxmlformats.org/officeDocument/2006/relationships">
  <sheetPr>
    <tabColor rgb="FF92D050"/>
  </sheetPr>
  <dimension ref="A1:N65"/>
  <sheetViews>
    <sheetView view="pageBreakPreview" zoomScaleNormal="90" zoomScaleSheetLayoutView="100" zoomScalePageLayoutView="110" workbookViewId="0" topLeftCell="A1">
      <selection activeCell="F7" sqref="F7"/>
    </sheetView>
  </sheetViews>
  <sheetFormatPr defaultColWidth="9.140625" defaultRowHeight="15"/>
  <cols>
    <col min="1" max="1" width="4.57421875" style="361" customWidth="1"/>
    <col min="2" max="2" width="3.57421875" style="361" customWidth="1"/>
    <col min="3" max="3" width="3.8515625" style="361" customWidth="1"/>
    <col min="4" max="4" width="3.140625" style="361" customWidth="1"/>
    <col min="5" max="5" width="37.8515625" style="373" customWidth="1"/>
    <col min="6" max="6" width="16.7109375" style="361" customWidth="1"/>
    <col min="7" max="8" width="12.421875" style="361" customWidth="1"/>
    <col min="9" max="9" width="39.7109375" style="374" customWidth="1"/>
    <col min="10" max="10" width="49.57421875" style="375" customWidth="1"/>
    <col min="11" max="11" width="19.28125" style="361" customWidth="1"/>
  </cols>
  <sheetData>
    <row r="1" spans="1:11" s="66" customFormat="1" ht="30.75" customHeight="1">
      <c r="A1" s="63"/>
      <c r="B1" s="63"/>
      <c r="C1" s="63"/>
      <c r="D1" s="64"/>
      <c r="E1" s="65"/>
      <c r="F1" s="63"/>
      <c r="G1" s="63"/>
      <c r="H1" s="63"/>
      <c r="I1" s="63"/>
      <c r="J1" s="578"/>
      <c r="K1" s="578"/>
    </row>
    <row r="2" spans="1:12" s="66" customFormat="1" ht="36.75" customHeight="1">
      <c r="A2" s="579" t="s">
        <v>377</v>
      </c>
      <c r="B2" s="580"/>
      <c r="C2" s="580"/>
      <c r="D2" s="580"/>
      <c r="E2" s="580"/>
      <c r="F2" s="580"/>
      <c r="G2" s="580"/>
      <c r="H2" s="580"/>
      <c r="I2" s="580"/>
      <c r="J2" s="580"/>
      <c r="K2" s="580"/>
      <c r="L2" s="580"/>
    </row>
    <row r="3" spans="1:14" s="67" customFormat="1" ht="20.25" customHeight="1">
      <c r="A3" s="579" t="s">
        <v>173</v>
      </c>
      <c r="B3" s="580"/>
      <c r="C3" s="580"/>
      <c r="D3" s="580"/>
      <c r="E3" s="580"/>
      <c r="F3" s="580"/>
      <c r="G3" s="580"/>
      <c r="H3" s="580"/>
      <c r="I3" s="580"/>
      <c r="J3" s="580"/>
      <c r="K3" s="580"/>
      <c r="L3" s="376"/>
      <c r="M3" s="68"/>
      <c r="N3" s="68"/>
    </row>
    <row r="4" spans="1:11" s="76" customFormat="1" ht="66" customHeight="1">
      <c r="A4" s="581" t="s">
        <v>8</v>
      </c>
      <c r="B4" s="582"/>
      <c r="C4" s="582"/>
      <c r="D4" s="583"/>
      <c r="E4" s="584" t="s">
        <v>14</v>
      </c>
      <c r="F4" s="586" t="s">
        <v>516</v>
      </c>
      <c r="G4" s="586" t="s">
        <v>37</v>
      </c>
      <c r="H4" s="586" t="s">
        <v>38</v>
      </c>
      <c r="I4" s="586" t="s">
        <v>5</v>
      </c>
      <c r="J4" s="586" t="s">
        <v>33</v>
      </c>
      <c r="K4" s="592" t="s">
        <v>34</v>
      </c>
    </row>
    <row r="5" spans="1:11" ht="36.75" customHeight="1">
      <c r="A5" s="309" t="s">
        <v>13</v>
      </c>
      <c r="B5" s="309" t="s">
        <v>9</v>
      </c>
      <c r="C5" s="309" t="s">
        <v>10</v>
      </c>
      <c r="D5" s="309" t="s">
        <v>11</v>
      </c>
      <c r="E5" s="585"/>
      <c r="F5" s="587"/>
      <c r="G5" s="587"/>
      <c r="H5" s="587"/>
      <c r="I5" s="587"/>
      <c r="J5" s="587"/>
      <c r="K5" s="593"/>
    </row>
    <row r="6" spans="1:11" s="69" customFormat="1" ht="24" customHeight="1">
      <c r="A6" s="310" t="s">
        <v>19</v>
      </c>
      <c r="B6" s="310" t="s">
        <v>7</v>
      </c>
      <c r="C6" s="310"/>
      <c r="D6" s="310"/>
      <c r="E6" s="572" t="s">
        <v>103</v>
      </c>
      <c r="F6" s="573"/>
      <c r="G6" s="574"/>
      <c r="H6" s="311"/>
      <c r="I6" s="312"/>
      <c r="J6" s="313"/>
      <c r="K6" s="310"/>
    </row>
    <row r="7" spans="1:11" ht="351" customHeight="1">
      <c r="A7" s="314" t="s">
        <v>19</v>
      </c>
      <c r="B7" s="314" t="s">
        <v>7</v>
      </c>
      <c r="C7" s="314" t="s">
        <v>19</v>
      </c>
      <c r="D7" s="309">
        <v>1</v>
      </c>
      <c r="E7" s="315" t="s">
        <v>229</v>
      </c>
      <c r="F7" s="309" t="s">
        <v>154</v>
      </c>
      <c r="G7" s="309">
        <v>2021</v>
      </c>
      <c r="H7" s="309">
        <v>2021</v>
      </c>
      <c r="I7" s="315" t="s">
        <v>230</v>
      </c>
      <c r="J7" s="315" t="s">
        <v>449</v>
      </c>
      <c r="K7" s="314"/>
    </row>
    <row r="8" spans="1:11" ht="238.5" customHeight="1">
      <c r="A8" s="314" t="s">
        <v>19</v>
      </c>
      <c r="B8" s="314" t="s">
        <v>7</v>
      </c>
      <c r="C8" s="314" t="s">
        <v>19</v>
      </c>
      <c r="D8" s="314" t="s">
        <v>6</v>
      </c>
      <c r="E8" s="315" t="s">
        <v>177</v>
      </c>
      <c r="F8" s="309" t="s">
        <v>154</v>
      </c>
      <c r="G8" s="309">
        <v>2021</v>
      </c>
      <c r="H8" s="309">
        <v>2021</v>
      </c>
      <c r="I8" s="315" t="s">
        <v>231</v>
      </c>
      <c r="J8" s="315" t="s">
        <v>450</v>
      </c>
      <c r="K8" s="314"/>
    </row>
    <row r="9" spans="1:11" ht="409.5" customHeight="1">
      <c r="A9" s="314" t="s">
        <v>19</v>
      </c>
      <c r="B9" s="314" t="s">
        <v>7</v>
      </c>
      <c r="C9" s="314" t="s">
        <v>19</v>
      </c>
      <c r="D9" s="314" t="s">
        <v>54</v>
      </c>
      <c r="E9" s="315" t="s">
        <v>232</v>
      </c>
      <c r="F9" s="309" t="s">
        <v>154</v>
      </c>
      <c r="G9" s="309">
        <v>2021</v>
      </c>
      <c r="H9" s="309" t="s">
        <v>240</v>
      </c>
      <c r="I9" s="315" t="s">
        <v>233</v>
      </c>
      <c r="J9" s="315" t="s">
        <v>451</v>
      </c>
      <c r="K9" s="314"/>
    </row>
    <row r="10" spans="1:11" ht="108.75" customHeight="1">
      <c r="A10" s="316" t="s">
        <v>19</v>
      </c>
      <c r="B10" s="316" t="s">
        <v>7</v>
      </c>
      <c r="C10" s="316" t="s">
        <v>19</v>
      </c>
      <c r="D10" s="316" t="s">
        <v>56</v>
      </c>
      <c r="E10" s="317" t="s">
        <v>355</v>
      </c>
      <c r="F10" s="318" t="s">
        <v>154</v>
      </c>
      <c r="G10" s="318">
        <v>2021</v>
      </c>
      <c r="H10" s="318">
        <v>2021</v>
      </c>
      <c r="I10" s="317" t="s">
        <v>452</v>
      </c>
      <c r="J10" s="315" t="s">
        <v>453</v>
      </c>
      <c r="K10" s="319"/>
    </row>
    <row r="11" spans="1:11" ht="99.75" customHeight="1">
      <c r="A11" s="316" t="s">
        <v>19</v>
      </c>
      <c r="B11" s="316" t="s">
        <v>6</v>
      </c>
      <c r="C11" s="320" t="s">
        <v>19</v>
      </c>
      <c r="D11" s="316" t="s">
        <v>61</v>
      </c>
      <c r="E11" s="317" t="s">
        <v>197</v>
      </c>
      <c r="F11" s="318" t="s">
        <v>154</v>
      </c>
      <c r="G11" s="318">
        <v>2021</v>
      </c>
      <c r="H11" s="318">
        <v>2021</v>
      </c>
      <c r="I11" s="317" t="s">
        <v>454</v>
      </c>
      <c r="J11" s="321" t="s">
        <v>455</v>
      </c>
      <c r="K11" s="319"/>
    </row>
    <row r="12" spans="1:11" ht="189" customHeight="1">
      <c r="A12" s="316" t="s">
        <v>19</v>
      </c>
      <c r="B12" s="316" t="s">
        <v>6</v>
      </c>
      <c r="C12" s="320" t="s">
        <v>19</v>
      </c>
      <c r="D12" s="316" t="s">
        <v>63</v>
      </c>
      <c r="E12" s="317" t="s">
        <v>456</v>
      </c>
      <c r="F12" s="318" t="s">
        <v>154</v>
      </c>
      <c r="G12" s="318">
        <v>2021</v>
      </c>
      <c r="H12" s="318">
        <v>2021</v>
      </c>
      <c r="I12" s="317" t="s">
        <v>457</v>
      </c>
      <c r="J12" s="321" t="s">
        <v>458</v>
      </c>
      <c r="K12" s="319"/>
    </row>
    <row r="13" spans="1:11" ht="201.75" customHeight="1">
      <c r="A13" s="314" t="s">
        <v>19</v>
      </c>
      <c r="B13" s="314" t="s">
        <v>7</v>
      </c>
      <c r="C13" s="314" t="s">
        <v>12</v>
      </c>
      <c r="D13" s="314" t="s">
        <v>7</v>
      </c>
      <c r="E13" s="315" t="s">
        <v>57</v>
      </c>
      <c r="F13" s="309" t="s">
        <v>154</v>
      </c>
      <c r="G13" s="309">
        <v>2021</v>
      </c>
      <c r="H13" s="309">
        <v>2021</v>
      </c>
      <c r="I13" s="315" t="s">
        <v>234</v>
      </c>
      <c r="J13" s="315" t="s">
        <v>459</v>
      </c>
      <c r="K13" s="314"/>
    </row>
    <row r="14" spans="1:11" ht="298.5" customHeight="1">
      <c r="A14" s="314" t="s">
        <v>19</v>
      </c>
      <c r="B14" s="314" t="s">
        <v>7</v>
      </c>
      <c r="C14" s="314" t="s">
        <v>12</v>
      </c>
      <c r="D14" s="314" t="s">
        <v>6</v>
      </c>
      <c r="E14" s="315" t="s">
        <v>235</v>
      </c>
      <c r="F14" s="309" t="s">
        <v>154</v>
      </c>
      <c r="G14" s="309">
        <v>2021</v>
      </c>
      <c r="H14" s="309">
        <v>2021</v>
      </c>
      <c r="I14" s="315" t="s">
        <v>236</v>
      </c>
      <c r="J14" s="315" t="s">
        <v>460</v>
      </c>
      <c r="K14" s="314"/>
    </row>
    <row r="15" spans="1:11" ht="239.25" customHeight="1">
      <c r="A15" s="314" t="s">
        <v>19</v>
      </c>
      <c r="B15" s="314" t="s">
        <v>7</v>
      </c>
      <c r="C15" s="314" t="s">
        <v>12</v>
      </c>
      <c r="D15" s="314" t="s">
        <v>54</v>
      </c>
      <c r="E15" s="315" t="s">
        <v>183</v>
      </c>
      <c r="F15" s="309" t="s">
        <v>154</v>
      </c>
      <c r="G15" s="309">
        <v>2021</v>
      </c>
      <c r="H15" s="309">
        <v>2021</v>
      </c>
      <c r="I15" s="315" t="s">
        <v>237</v>
      </c>
      <c r="J15" s="315" t="s">
        <v>461</v>
      </c>
      <c r="K15" s="314"/>
    </row>
    <row r="16" spans="1:11" ht="157.5" customHeight="1">
      <c r="A16" s="322" t="s">
        <v>19</v>
      </c>
      <c r="B16" s="322" t="s">
        <v>7</v>
      </c>
      <c r="C16" s="322" t="s">
        <v>69</v>
      </c>
      <c r="D16" s="322"/>
      <c r="E16" s="323" t="s">
        <v>238</v>
      </c>
      <c r="F16" s="324" t="s">
        <v>154</v>
      </c>
      <c r="G16" s="309">
        <v>2021</v>
      </c>
      <c r="H16" s="324">
        <v>2021</v>
      </c>
      <c r="I16" s="325" t="s">
        <v>239</v>
      </c>
      <c r="J16" s="326" t="s">
        <v>275</v>
      </c>
      <c r="K16" s="327"/>
    </row>
    <row r="17" spans="1:11" ht="296.25" customHeight="1">
      <c r="A17" s="322" t="s">
        <v>19</v>
      </c>
      <c r="B17" s="322" t="s">
        <v>7</v>
      </c>
      <c r="C17" s="322" t="s">
        <v>59</v>
      </c>
      <c r="D17" s="314"/>
      <c r="E17" s="315" t="s">
        <v>304</v>
      </c>
      <c r="F17" s="309" t="s">
        <v>156</v>
      </c>
      <c r="G17" s="309">
        <v>2021</v>
      </c>
      <c r="H17" s="324">
        <v>2021</v>
      </c>
      <c r="I17" s="315" t="s">
        <v>241</v>
      </c>
      <c r="J17" s="315" t="s">
        <v>462</v>
      </c>
      <c r="K17" s="322"/>
    </row>
    <row r="18" spans="1:11" ht="160.5" customHeight="1">
      <c r="A18" s="322" t="s">
        <v>19</v>
      </c>
      <c r="B18" s="322" t="s">
        <v>7</v>
      </c>
      <c r="C18" s="322" t="s">
        <v>66</v>
      </c>
      <c r="D18" s="314"/>
      <c r="E18" s="328" t="s">
        <v>205</v>
      </c>
      <c r="F18" s="324" t="s">
        <v>154</v>
      </c>
      <c r="G18" s="309">
        <v>2021</v>
      </c>
      <c r="H18" s="324">
        <v>2021</v>
      </c>
      <c r="I18" s="328" t="s">
        <v>242</v>
      </c>
      <c r="J18" s="315" t="s">
        <v>438</v>
      </c>
      <c r="K18" s="322"/>
    </row>
    <row r="19" spans="1:11" ht="30" customHeight="1">
      <c r="A19" s="329"/>
      <c r="B19" s="329"/>
      <c r="C19" s="329"/>
      <c r="D19" s="329"/>
      <c r="E19" s="330" t="s">
        <v>335</v>
      </c>
      <c r="F19" s="331"/>
      <c r="G19" s="332"/>
      <c r="H19" s="333"/>
      <c r="I19" s="328" t="s">
        <v>336</v>
      </c>
      <c r="J19" s="328"/>
      <c r="K19" s="334"/>
    </row>
    <row r="20" spans="1:11" s="70" customFormat="1" ht="15.75" customHeight="1">
      <c r="A20" s="310" t="s">
        <v>19</v>
      </c>
      <c r="B20" s="310" t="s">
        <v>6</v>
      </c>
      <c r="C20" s="310"/>
      <c r="D20" s="310"/>
      <c r="E20" s="572" t="s">
        <v>104</v>
      </c>
      <c r="F20" s="573"/>
      <c r="G20" s="574"/>
      <c r="H20" s="311"/>
      <c r="I20" s="312"/>
      <c r="J20" s="328"/>
      <c r="K20" s="310"/>
    </row>
    <row r="21" spans="1:11" s="58" customFormat="1" ht="409.5">
      <c r="A21" s="322" t="s">
        <v>19</v>
      </c>
      <c r="B21" s="322" t="s">
        <v>6</v>
      </c>
      <c r="C21" s="322" t="s">
        <v>19</v>
      </c>
      <c r="D21" s="314"/>
      <c r="E21" s="328" t="s">
        <v>243</v>
      </c>
      <c r="F21" s="324"/>
      <c r="G21" s="324">
        <v>2021</v>
      </c>
      <c r="H21" s="309">
        <v>2021</v>
      </c>
      <c r="I21" s="328"/>
      <c r="J21" s="315" t="s">
        <v>506</v>
      </c>
      <c r="K21" s="322"/>
    </row>
    <row r="22" spans="1:11" s="58" customFormat="1" ht="409.5" customHeight="1">
      <c r="A22" s="314" t="s">
        <v>19</v>
      </c>
      <c r="B22" s="314" t="s">
        <v>6</v>
      </c>
      <c r="C22" s="335" t="s">
        <v>19</v>
      </c>
      <c r="D22" s="314" t="s">
        <v>61</v>
      </c>
      <c r="E22" s="315" t="s">
        <v>244</v>
      </c>
      <c r="F22" s="309" t="s">
        <v>154</v>
      </c>
      <c r="G22" s="324">
        <v>2021</v>
      </c>
      <c r="H22" s="309">
        <v>2021</v>
      </c>
      <c r="I22" s="315" t="s">
        <v>245</v>
      </c>
      <c r="J22" s="315" t="s">
        <v>507</v>
      </c>
      <c r="K22" s="314"/>
    </row>
    <row r="23" spans="1:11" s="58" customFormat="1" ht="231" customHeight="1">
      <c r="A23" s="314" t="s">
        <v>19</v>
      </c>
      <c r="B23" s="314" t="s">
        <v>6</v>
      </c>
      <c r="C23" s="335" t="s">
        <v>19</v>
      </c>
      <c r="D23" s="314" t="s">
        <v>63</v>
      </c>
      <c r="E23" s="315" t="s">
        <v>197</v>
      </c>
      <c r="F23" s="309" t="s">
        <v>154</v>
      </c>
      <c r="G23" s="324">
        <v>2021</v>
      </c>
      <c r="H23" s="309">
        <v>2021</v>
      </c>
      <c r="I23" s="315" t="s">
        <v>246</v>
      </c>
      <c r="J23" s="315" t="s">
        <v>436</v>
      </c>
      <c r="K23" s="314"/>
    </row>
    <row r="24" spans="1:11" s="58" customFormat="1" ht="135.75" customHeight="1">
      <c r="A24" s="322" t="s">
        <v>19</v>
      </c>
      <c r="B24" s="322" t="s">
        <v>6</v>
      </c>
      <c r="C24" s="322" t="s">
        <v>59</v>
      </c>
      <c r="D24" s="314"/>
      <c r="E24" s="315" t="s">
        <v>508</v>
      </c>
      <c r="F24" s="309" t="s">
        <v>154</v>
      </c>
      <c r="G24" s="324">
        <v>2021</v>
      </c>
      <c r="H24" s="309">
        <v>2021</v>
      </c>
      <c r="I24" s="315" t="s">
        <v>247</v>
      </c>
      <c r="J24" s="315" t="s">
        <v>509</v>
      </c>
      <c r="K24" s="322"/>
    </row>
    <row r="25" spans="1:11" s="58" customFormat="1" ht="200.25" customHeight="1">
      <c r="A25" s="322" t="s">
        <v>19</v>
      </c>
      <c r="B25" s="322" t="s">
        <v>6</v>
      </c>
      <c r="C25" s="322" t="s">
        <v>75</v>
      </c>
      <c r="D25" s="314"/>
      <c r="E25" s="315" t="s">
        <v>510</v>
      </c>
      <c r="F25" s="309" t="s">
        <v>154</v>
      </c>
      <c r="G25" s="324">
        <v>2021</v>
      </c>
      <c r="H25" s="309">
        <v>2021</v>
      </c>
      <c r="I25" s="315" t="s">
        <v>248</v>
      </c>
      <c r="J25" s="315" t="s">
        <v>349</v>
      </c>
      <c r="K25" s="322"/>
    </row>
    <row r="26" spans="1:11" s="58" customFormat="1" ht="159.75" customHeight="1">
      <c r="A26" s="322" t="s">
        <v>19</v>
      </c>
      <c r="B26" s="322" t="s">
        <v>6</v>
      </c>
      <c r="C26" s="322" t="s">
        <v>52</v>
      </c>
      <c r="D26" s="314"/>
      <c r="E26" s="315" t="s">
        <v>208</v>
      </c>
      <c r="F26" s="309" t="s">
        <v>154</v>
      </c>
      <c r="G26" s="324">
        <v>2021</v>
      </c>
      <c r="H26" s="309">
        <v>2021</v>
      </c>
      <c r="I26" s="315" t="s">
        <v>439</v>
      </c>
      <c r="J26" s="336" t="s">
        <v>511</v>
      </c>
      <c r="K26" s="322"/>
    </row>
    <row r="27" spans="1:11" ht="30" customHeight="1">
      <c r="A27" s="329"/>
      <c r="B27" s="329"/>
      <c r="C27" s="329"/>
      <c r="D27" s="329"/>
      <c r="E27" s="330" t="s">
        <v>337</v>
      </c>
      <c r="F27" s="331"/>
      <c r="G27" s="332"/>
      <c r="H27" s="333"/>
      <c r="I27" s="337" t="s">
        <v>338</v>
      </c>
      <c r="J27" s="313"/>
      <c r="K27" s="334"/>
    </row>
    <row r="28" spans="1:11" s="58" customFormat="1" ht="39" customHeight="1">
      <c r="A28" s="322" t="s">
        <v>19</v>
      </c>
      <c r="B28" s="310" t="s">
        <v>54</v>
      </c>
      <c r="C28" s="310"/>
      <c r="D28" s="338"/>
      <c r="E28" s="588" t="s">
        <v>351</v>
      </c>
      <c r="F28" s="589"/>
      <c r="G28" s="589"/>
      <c r="H28" s="590"/>
      <c r="I28" s="591"/>
      <c r="J28" s="313"/>
      <c r="K28" s="324"/>
    </row>
    <row r="29" spans="1:11" s="58" customFormat="1" ht="57" customHeight="1">
      <c r="A29" s="322" t="s">
        <v>19</v>
      </c>
      <c r="B29" s="322" t="s">
        <v>54</v>
      </c>
      <c r="C29" s="322" t="s">
        <v>19</v>
      </c>
      <c r="D29" s="314"/>
      <c r="E29" s="328" t="s">
        <v>70</v>
      </c>
      <c r="F29" s="309"/>
      <c r="G29" s="309"/>
      <c r="H29" s="309"/>
      <c r="I29" s="328"/>
      <c r="J29" s="313"/>
      <c r="K29" s="322"/>
    </row>
    <row r="30" spans="1:11" s="58" customFormat="1" ht="409.5" customHeight="1">
      <c r="A30" s="314" t="s">
        <v>19</v>
      </c>
      <c r="B30" s="314" t="s">
        <v>54</v>
      </c>
      <c r="C30" s="314" t="s">
        <v>19</v>
      </c>
      <c r="D30" s="314" t="s">
        <v>7</v>
      </c>
      <c r="E30" s="315" t="s">
        <v>188</v>
      </c>
      <c r="F30" s="309" t="s">
        <v>158</v>
      </c>
      <c r="G30" s="309">
        <v>2021</v>
      </c>
      <c r="H30" s="309">
        <v>2021</v>
      </c>
      <c r="I30" s="315" t="s">
        <v>249</v>
      </c>
      <c r="J30" s="315" t="s">
        <v>512</v>
      </c>
      <c r="K30" s="314"/>
    </row>
    <row r="31" spans="1:11" s="58" customFormat="1" ht="161.25" customHeight="1">
      <c r="A31" s="314" t="s">
        <v>19</v>
      </c>
      <c r="B31" s="314" t="s">
        <v>54</v>
      </c>
      <c r="C31" s="314" t="s">
        <v>19</v>
      </c>
      <c r="D31" s="314" t="s">
        <v>54</v>
      </c>
      <c r="E31" s="315" t="s">
        <v>513</v>
      </c>
      <c r="F31" s="309" t="s">
        <v>158</v>
      </c>
      <c r="G31" s="309">
        <v>2021</v>
      </c>
      <c r="H31" s="309">
        <v>2021</v>
      </c>
      <c r="I31" s="315" t="s">
        <v>250</v>
      </c>
      <c r="J31" s="315" t="s">
        <v>428</v>
      </c>
      <c r="K31" s="314"/>
    </row>
    <row r="32" spans="1:11" s="58" customFormat="1" ht="274.5" customHeight="1">
      <c r="A32" s="314" t="s">
        <v>19</v>
      </c>
      <c r="B32" s="314" t="s">
        <v>54</v>
      </c>
      <c r="C32" s="314" t="s">
        <v>19</v>
      </c>
      <c r="D32" s="314" t="s">
        <v>56</v>
      </c>
      <c r="E32" s="315" t="s">
        <v>514</v>
      </c>
      <c r="F32" s="309" t="s">
        <v>158</v>
      </c>
      <c r="G32" s="309">
        <v>2021</v>
      </c>
      <c r="H32" s="309">
        <v>2021</v>
      </c>
      <c r="I32" s="315" t="s">
        <v>251</v>
      </c>
      <c r="J32" s="315" t="s">
        <v>290</v>
      </c>
      <c r="K32" s="314"/>
    </row>
    <row r="33" spans="1:11" s="58" customFormat="1" ht="145.5" customHeight="1">
      <c r="A33" s="314" t="s">
        <v>19</v>
      </c>
      <c r="B33" s="314" t="s">
        <v>54</v>
      </c>
      <c r="C33" s="314" t="s">
        <v>19</v>
      </c>
      <c r="D33" s="314" t="s">
        <v>63</v>
      </c>
      <c r="E33" s="315" t="s">
        <v>252</v>
      </c>
      <c r="F33" s="309" t="s">
        <v>158</v>
      </c>
      <c r="G33" s="309">
        <v>2021</v>
      </c>
      <c r="H33" s="309">
        <v>2021</v>
      </c>
      <c r="I33" s="315" t="s">
        <v>253</v>
      </c>
      <c r="J33" s="315" t="s">
        <v>347</v>
      </c>
      <c r="K33" s="314"/>
    </row>
    <row r="34" spans="1:11" s="58" customFormat="1" ht="246.75" customHeight="1">
      <c r="A34" s="314" t="s">
        <v>19</v>
      </c>
      <c r="B34" s="314" t="s">
        <v>54</v>
      </c>
      <c r="C34" s="314" t="s">
        <v>12</v>
      </c>
      <c r="D34" s="314"/>
      <c r="E34" s="315" t="s">
        <v>515</v>
      </c>
      <c r="F34" s="309" t="s">
        <v>158</v>
      </c>
      <c r="G34" s="309">
        <v>2021</v>
      </c>
      <c r="H34" s="309">
        <v>2021</v>
      </c>
      <c r="I34" s="315" t="s">
        <v>249</v>
      </c>
      <c r="J34" s="315" t="s">
        <v>440</v>
      </c>
      <c r="K34" s="314"/>
    </row>
    <row r="35" spans="1:11" s="58" customFormat="1" ht="206.25" customHeight="1">
      <c r="A35" s="314" t="s">
        <v>19</v>
      </c>
      <c r="B35" s="316" t="s">
        <v>54</v>
      </c>
      <c r="C35" s="316" t="s">
        <v>12</v>
      </c>
      <c r="D35" s="316" t="s">
        <v>7</v>
      </c>
      <c r="E35" s="317" t="s">
        <v>157</v>
      </c>
      <c r="F35" s="309" t="s">
        <v>158</v>
      </c>
      <c r="G35" s="309">
        <v>2021</v>
      </c>
      <c r="H35" s="309">
        <v>2021</v>
      </c>
      <c r="I35" s="315" t="s">
        <v>254</v>
      </c>
      <c r="J35" s="315" t="s">
        <v>293</v>
      </c>
      <c r="K35" s="314"/>
    </row>
    <row r="36" spans="1:11" s="58" customFormat="1" ht="96" customHeight="1">
      <c r="A36" s="339" t="s">
        <v>19</v>
      </c>
      <c r="B36" s="339" t="s">
        <v>54</v>
      </c>
      <c r="C36" s="339" t="s">
        <v>12</v>
      </c>
      <c r="D36" s="339" t="s">
        <v>6</v>
      </c>
      <c r="E36" s="321" t="s">
        <v>74</v>
      </c>
      <c r="F36" s="340" t="s">
        <v>163</v>
      </c>
      <c r="G36" s="309">
        <v>2021</v>
      </c>
      <c r="H36" s="309">
        <v>2021</v>
      </c>
      <c r="I36" s="321" t="s">
        <v>255</v>
      </c>
      <c r="J36" s="321" t="s">
        <v>441</v>
      </c>
      <c r="K36" s="341"/>
    </row>
    <row r="37" spans="1:11" s="58" customFormat="1" ht="372" customHeight="1">
      <c r="A37" s="322" t="s">
        <v>19</v>
      </c>
      <c r="B37" s="342" t="s">
        <v>54</v>
      </c>
      <c r="C37" s="343" t="s">
        <v>69</v>
      </c>
      <c r="D37" s="316"/>
      <c r="E37" s="323" t="s">
        <v>221</v>
      </c>
      <c r="F37" s="309" t="s">
        <v>154</v>
      </c>
      <c r="G37" s="309">
        <v>2021</v>
      </c>
      <c r="H37" s="309">
        <v>2021</v>
      </c>
      <c r="I37" s="323" t="s">
        <v>256</v>
      </c>
      <c r="J37" s="315" t="s">
        <v>442</v>
      </c>
      <c r="K37" s="322"/>
    </row>
    <row r="38" spans="1:11" s="58" customFormat="1" ht="134.25" customHeight="1">
      <c r="A38" s="342" t="s">
        <v>19</v>
      </c>
      <c r="B38" s="342" t="s">
        <v>54</v>
      </c>
      <c r="C38" s="342" t="s">
        <v>66</v>
      </c>
      <c r="D38" s="316"/>
      <c r="E38" s="344" t="s">
        <v>218</v>
      </c>
      <c r="F38" s="327" t="s">
        <v>219</v>
      </c>
      <c r="G38" s="309">
        <v>2021</v>
      </c>
      <c r="H38" s="309">
        <v>2021</v>
      </c>
      <c r="I38" s="345" t="s">
        <v>350</v>
      </c>
      <c r="J38" s="315" t="s">
        <v>444</v>
      </c>
      <c r="K38" s="346"/>
    </row>
    <row r="39" spans="1:11" ht="30" customHeight="1">
      <c r="A39" s="329"/>
      <c r="B39" s="329"/>
      <c r="C39" s="329"/>
      <c r="D39" s="329"/>
      <c r="E39" s="330" t="s">
        <v>339</v>
      </c>
      <c r="F39" s="331"/>
      <c r="G39" s="332"/>
      <c r="H39" s="333"/>
      <c r="I39" s="337" t="s">
        <v>340</v>
      </c>
      <c r="J39" s="313"/>
      <c r="K39" s="334"/>
    </row>
    <row r="40" spans="1:11" s="69" customFormat="1" ht="23.25" customHeight="1">
      <c r="A40" s="310" t="s">
        <v>19</v>
      </c>
      <c r="B40" s="310" t="s">
        <v>56</v>
      </c>
      <c r="C40" s="310"/>
      <c r="D40" s="310"/>
      <c r="E40" s="569" t="s">
        <v>105</v>
      </c>
      <c r="F40" s="570"/>
      <c r="G40" s="571"/>
      <c r="H40" s="347"/>
      <c r="I40" s="348"/>
      <c r="J40" s="349"/>
      <c r="K40" s="310"/>
    </row>
    <row r="41" spans="1:11" ht="174.75" customHeight="1">
      <c r="A41" s="322" t="s">
        <v>19</v>
      </c>
      <c r="B41" s="322" t="s">
        <v>56</v>
      </c>
      <c r="C41" s="322" t="s">
        <v>19</v>
      </c>
      <c r="D41" s="314"/>
      <c r="E41" s="328" t="s">
        <v>503</v>
      </c>
      <c r="F41" s="324" t="s">
        <v>156</v>
      </c>
      <c r="G41" s="324">
        <v>2021</v>
      </c>
      <c r="H41" s="324">
        <v>2021</v>
      </c>
      <c r="I41" s="350" t="s">
        <v>504</v>
      </c>
      <c r="J41" s="315" t="s">
        <v>429</v>
      </c>
      <c r="K41" s="322"/>
    </row>
    <row r="42" spans="1:11" ht="168" customHeight="1">
      <c r="A42" s="322" t="s">
        <v>19</v>
      </c>
      <c r="B42" s="322" t="s">
        <v>56</v>
      </c>
      <c r="C42" s="322" t="s">
        <v>12</v>
      </c>
      <c r="D42" s="314"/>
      <c r="E42" s="328" t="s">
        <v>76</v>
      </c>
      <c r="F42" s="324" t="s">
        <v>156</v>
      </c>
      <c r="G42" s="324">
        <v>2021</v>
      </c>
      <c r="H42" s="324">
        <v>2021</v>
      </c>
      <c r="I42" s="350" t="s">
        <v>505</v>
      </c>
      <c r="J42" s="315" t="s">
        <v>430</v>
      </c>
      <c r="K42" s="322"/>
    </row>
    <row r="43" spans="1:11" ht="178.5" customHeight="1">
      <c r="A43" s="322" t="s">
        <v>19</v>
      </c>
      <c r="B43" s="322" t="s">
        <v>56</v>
      </c>
      <c r="C43" s="322" t="s">
        <v>69</v>
      </c>
      <c r="D43" s="322"/>
      <c r="E43" s="328" t="s">
        <v>159</v>
      </c>
      <c r="F43" s="309" t="s">
        <v>156</v>
      </c>
      <c r="G43" s="324">
        <v>2021</v>
      </c>
      <c r="H43" s="324">
        <v>2021</v>
      </c>
      <c r="I43" s="350" t="s">
        <v>162</v>
      </c>
      <c r="J43" s="315" t="s">
        <v>466</v>
      </c>
      <c r="K43" s="314"/>
    </row>
    <row r="44" spans="1:11" ht="151.5" customHeight="1">
      <c r="A44" s="322" t="s">
        <v>19</v>
      </c>
      <c r="B44" s="322" t="s">
        <v>56</v>
      </c>
      <c r="C44" s="322" t="s">
        <v>59</v>
      </c>
      <c r="D44" s="322"/>
      <c r="E44" s="328" t="s">
        <v>160</v>
      </c>
      <c r="F44" s="309" t="s">
        <v>156</v>
      </c>
      <c r="G44" s="324">
        <v>2021</v>
      </c>
      <c r="H44" s="324">
        <v>2021</v>
      </c>
      <c r="I44" s="350" t="s">
        <v>257</v>
      </c>
      <c r="J44" s="315" t="s">
        <v>474</v>
      </c>
      <c r="K44" s="314"/>
    </row>
    <row r="45" spans="1:11" ht="177" customHeight="1">
      <c r="A45" s="322" t="s">
        <v>19</v>
      </c>
      <c r="B45" s="322" t="s">
        <v>56</v>
      </c>
      <c r="C45" s="322" t="s">
        <v>66</v>
      </c>
      <c r="D45" s="322"/>
      <c r="E45" s="328" t="s">
        <v>161</v>
      </c>
      <c r="F45" s="309" t="s">
        <v>156</v>
      </c>
      <c r="G45" s="324">
        <v>2021</v>
      </c>
      <c r="H45" s="324">
        <v>2021</v>
      </c>
      <c r="I45" s="350" t="s">
        <v>258</v>
      </c>
      <c r="J45" s="351" t="s">
        <v>374</v>
      </c>
      <c r="K45" s="314"/>
    </row>
    <row r="46" spans="1:11" ht="155.25" customHeight="1">
      <c r="A46" s="322" t="s">
        <v>19</v>
      </c>
      <c r="B46" s="322" t="s">
        <v>56</v>
      </c>
      <c r="C46" s="322" t="s">
        <v>52</v>
      </c>
      <c r="D46" s="322"/>
      <c r="E46" s="328" t="s">
        <v>259</v>
      </c>
      <c r="F46" s="309" t="s">
        <v>156</v>
      </c>
      <c r="G46" s="324">
        <v>2021</v>
      </c>
      <c r="H46" s="324">
        <v>2021</v>
      </c>
      <c r="I46" s="350" t="s">
        <v>260</v>
      </c>
      <c r="J46" s="315" t="s">
        <v>475</v>
      </c>
      <c r="K46" s="314"/>
    </row>
    <row r="47" spans="1:11" ht="239.25" customHeight="1">
      <c r="A47" s="322" t="s">
        <v>19</v>
      </c>
      <c r="B47" s="322" t="s">
        <v>56</v>
      </c>
      <c r="C47" s="322" t="s">
        <v>261</v>
      </c>
      <c r="D47" s="322"/>
      <c r="E47" s="328" t="s">
        <v>262</v>
      </c>
      <c r="F47" s="309" t="s">
        <v>156</v>
      </c>
      <c r="G47" s="324">
        <v>2021</v>
      </c>
      <c r="H47" s="324">
        <v>2021</v>
      </c>
      <c r="I47" s="350" t="s">
        <v>263</v>
      </c>
      <c r="J47" s="315" t="s">
        <v>476</v>
      </c>
      <c r="K47" s="314"/>
    </row>
    <row r="48" spans="1:11" ht="30" customHeight="1">
      <c r="A48" s="329"/>
      <c r="B48" s="329"/>
      <c r="C48" s="329"/>
      <c r="D48" s="329"/>
      <c r="E48" s="330" t="s">
        <v>341</v>
      </c>
      <c r="F48" s="331"/>
      <c r="G48" s="332"/>
      <c r="H48" s="333"/>
      <c r="I48" s="337" t="s">
        <v>342</v>
      </c>
      <c r="J48" s="313"/>
      <c r="K48" s="334"/>
    </row>
    <row r="49" spans="1:11" s="71" customFormat="1" ht="26.25" customHeight="1">
      <c r="A49" s="352" t="s">
        <v>19</v>
      </c>
      <c r="B49" s="352">
        <v>5</v>
      </c>
      <c r="C49" s="353"/>
      <c r="D49" s="353"/>
      <c r="E49" s="572" t="s">
        <v>106</v>
      </c>
      <c r="F49" s="573"/>
      <c r="G49" s="574"/>
      <c r="H49" s="311"/>
      <c r="I49" s="354"/>
      <c r="J49" s="355"/>
      <c r="K49" s="338"/>
    </row>
    <row r="50" spans="1:11" s="71" customFormat="1" ht="107.25" customHeight="1">
      <c r="A50" s="356" t="s">
        <v>19</v>
      </c>
      <c r="B50" s="356">
        <v>5</v>
      </c>
      <c r="C50" s="356" t="s">
        <v>19</v>
      </c>
      <c r="D50" s="357"/>
      <c r="E50" s="328" t="s">
        <v>79</v>
      </c>
      <c r="F50" s="357"/>
      <c r="G50" s="324"/>
      <c r="H50" s="324"/>
      <c r="I50" s="358"/>
      <c r="J50" s="355"/>
      <c r="K50" s="324"/>
    </row>
    <row r="51" spans="1:14" s="72" customFormat="1" ht="195" customHeight="1">
      <c r="A51" s="357" t="s">
        <v>19</v>
      </c>
      <c r="B51" s="357">
        <v>5</v>
      </c>
      <c r="C51" s="314" t="s">
        <v>19</v>
      </c>
      <c r="D51" s="314" t="s">
        <v>7</v>
      </c>
      <c r="E51" s="315" t="s">
        <v>319</v>
      </c>
      <c r="F51" s="309" t="s">
        <v>156</v>
      </c>
      <c r="G51" s="309">
        <v>2021</v>
      </c>
      <c r="H51" s="309">
        <v>2021</v>
      </c>
      <c r="I51" s="315" t="s">
        <v>264</v>
      </c>
      <c r="J51" s="315" t="s">
        <v>477</v>
      </c>
      <c r="K51" s="359"/>
      <c r="N51" s="73"/>
    </row>
    <row r="52" spans="1:11" s="73" customFormat="1" ht="153.75" customHeight="1">
      <c r="A52" s="357" t="s">
        <v>19</v>
      </c>
      <c r="B52" s="357">
        <v>5</v>
      </c>
      <c r="C52" s="314" t="s">
        <v>19</v>
      </c>
      <c r="D52" s="314" t="s">
        <v>6</v>
      </c>
      <c r="E52" s="315" t="s">
        <v>320</v>
      </c>
      <c r="F52" s="309" t="s">
        <v>156</v>
      </c>
      <c r="G52" s="309">
        <v>2021</v>
      </c>
      <c r="H52" s="309">
        <v>2021</v>
      </c>
      <c r="I52" s="350" t="s">
        <v>265</v>
      </c>
      <c r="J52" s="315" t="s">
        <v>431</v>
      </c>
      <c r="K52" s="357"/>
    </row>
    <row r="53" spans="1:11" s="73" customFormat="1" ht="180" customHeight="1">
      <c r="A53" s="360" t="s">
        <v>19</v>
      </c>
      <c r="B53" s="360">
        <v>5</v>
      </c>
      <c r="C53" s="360" t="s">
        <v>19</v>
      </c>
      <c r="D53" s="339" t="s">
        <v>54</v>
      </c>
      <c r="E53" s="321" t="s">
        <v>266</v>
      </c>
      <c r="F53" s="309" t="s">
        <v>156</v>
      </c>
      <c r="G53" s="309">
        <v>2021</v>
      </c>
      <c r="H53" s="309">
        <v>2021</v>
      </c>
      <c r="I53" s="360" t="s">
        <v>267</v>
      </c>
      <c r="J53" s="315" t="s">
        <v>468</v>
      </c>
      <c r="K53" s="360"/>
    </row>
    <row r="54" spans="1:11" s="58" customFormat="1" ht="189" customHeight="1">
      <c r="A54" s="339" t="s">
        <v>19</v>
      </c>
      <c r="B54" s="339" t="s">
        <v>61</v>
      </c>
      <c r="C54" s="339" t="s">
        <v>19</v>
      </c>
      <c r="D54" s="339" t="s">
        <v>56</v>
      </c>
      <c r="E54" s="321" t="s">
        <v>268</v>
      </c>
      <c r="F54" s="309" t="s">
        <v>156</v>
      </c>
      <c r="G54" s="361"/>
      <c r="H54" s="309">
        <v>2021</v>
      </c>
      <c r="I54" s="321" t="s">
        <v>334</v>
      </c>
      <c r="J54" s="321" t="s">
        <v>437</v>
      </c>
      <c r="K54" s="341"/>
    </row>
    <row r="55" spans="1:11" s="58" customFormat="1" ht="163.5" customHeight="1">
      <c r="A55" s="362" t="s">
        <v>19</v>
      </c>
      <c r="B55" s="362" t="s">
        <v>61</v>
      </c>
      <c r="C55" s="362" t="s">
        <v>19</v>
      </c>
      <c r="D55" s="362" t="s">
        <v>61</v>
      </c>
      <c r="E55" s="321" t="s">
        <v>332</v>
      </c>
      <c r="F55" s="309" t="s">
        <v>156</v>
      </c>
      <c r="G55" s="309">
        <v>2021</v>
      </c>
      <c r="H55" s="309">
        <v>2021</v>
      </c>
      <c r="I55" s="321" t="s">
        <v>333</v>
      </c>
      <c r="J55" s="321" t="s">
        <v>443</v>
      </c>
      <c r="K55" s="341"/>
    </row>
    <row r="56" spans="1:11" ht="30" customHeight="1">
      <c r="A56" s="329"/>
      <c r="B56" s="329"/>
      <c r="C56" s="329"/>
      <c r="D56" s="329"/>
      <c r="E56" s="330" t="s">
        <v>343</v>
      </c>
      <c r="F56" s="331"/>
      <c r="G56" s="332"/>
      <c r="H56" s="333"/>
      <c r="I56" s="337" t="s">
        <v>344</v>
      </c>
      <c r="J56" s="313"/>
      <c r="K56" s="334"/>
    </row>
    <row r="57" spans="1:11" s="74" customFormat="1" ht="25.5" customHeight="1">
      <c r="A57" s="363">
        <v>1</v>
      </c>
      <c r="B57" s="363">
        <v>6</v>
      </c>
      <c r="C57" s="363"/>
      <c r="D57" s="363"/>
      <c r="E57" s="575" t="s">
        <v>120</v>
      </c>
      <c r="F57" s="576"/>
      <c r="G57" s="577"/>
      <c r="H57" s="364"/>
      <c r="I57" s="365"/>
      <c r="J57" s="336"/>
      <c r="K57" s="363"/>
    </row>
    <row r="58" spans="1:11" s="74" customFormat="1" ht="93.75" customHeight="1">
      <c r="A58" s="366" t="s">
        <v>19</v>
      </c>
      <c r="B58" s="367">
        <v>6</v>
      </c>
      <c r="C58" s="322" t="s">
        <v>19</v>
      </c>
      <c r="D58" s="368"/>
      <c r="E58" s="328" t="s">
        <v>164</v>
      </c>
      <c r="F58" s="324"/>
      <c r="G58" s="324"/>
      <c r="H58" s="324"/>
      <c r="I58" s="369"/>
      <c r="J58" s="313"/>
      <c r="K58" s="324"/>
    </row>
    <row r="59" spans="1:11" s="74" customFormat="1" ht="332.25" customHeight="1">
      <c r="A59" s="370" t="s">
        <v>19</v>
      </c>
      <c r="B59" s="368">
        <v>6</v>
      </c>
      <c r="C59" s="314" t="s">
        <v>19</v>
      </c>
      <c r="D59" s="368">
        <v>1</v>
      </c>
      <c r="E59" s="315" t="s">
        <v>164</v>
      </c>
      <c r="F59" s="309" t="s">
        <v>154</v>
      </c>
      <c r="G59" s="309">
        <v>2021</v>
      </c>
      <c r="H59" s="309">
        <v>2021</v>
      </c>
      <c r="I59" s="371" t="s">
        <v>269</v>
      </c>
      <c r="J59" s="315" t="s">
        <v>432</v>
      </c>
      <c r="K59" s="372"/>
    </row>
    <row r="60" spans="1:11" ht="116.25" customHeight="1">
      <c r="A60" s="366" t="s">
        <v>19</v>
      </c>
      <c r="B60" s="367">
        <v>6</v>
      </c>
      <c r="C60" s="322" t="s">
        <v>12</v>
      </c>
      <c r="D60" s="367"/>
      <c r="E60" s="328" t="s">
        <v>165</v>
      </c>
      <c r="F60" s="324" t="s">
        <v>154</v>
      </c>
      <c r="G60" s="309">
        <v>2021</v>
      </c>
      <c r="H60" s="309">
        <v>2021</v>
      </c>
      <c r="I60" s="371" t="s">
        <v>433</v>
      </c>
      <c r="J60" s="315" t="s">
        <v>473</v>
      </c>
      <c r="K60" s="324"/>
    </row>
    <row r="61" spans="1:11" ht="298.5" customHeight="1">
      <c r="A61" s="366" t="s">
        <v>19</v>
      </c>
      <c r="B61" s="367">
        <v>6</v>
      </c>
      <c r="C61" s="322" t="s">
        <v>69</v>
      </c>
      <c r="D61" s="367"/>
      <c r="E61" s="328" t="s">
        <v>89</v>
      </c>
      <c r="F61" s="324" t="s">
        <v>154</v>
      </c>
      <c r="G61" s="309">
        <v>2021</v>
      </c>
      <c r="H61" s="309">
        <v>2021</v>
      </c>
      <c r="I61" s="369" t="s">
        <v>434</v>
      </c>
      <c r="J61" s="315" t="s">
        <v>435</v>
      </c>
      <c r="K61" s="324"/>
    </row>
    <row r="62" spans="1:11" ht="80.25" customHeight="1">
      <c r="A62" s="322" t="s">
        <v>19</v>
      </c>
      <c r="B62" s="324">
        <v>6</v>
      </c>
      <c r="C62" s="322" t="s">
        <v>59</v>
      </c>
      <c r="D62" s="324"/>
      <c r="E62" s="328" t="s">
        <v>270</v>
      </c>
      <c r="F62" s="324" t="s">
        <v>50</v>
      </c>
      <c r="G62" s="309">
        <v>2021</v>
      </c>
      <c r="H62" s="309">
        <v>2021</v>
      </c>
      <c r="I62" s="328" t="s">
        <v>271</v>
      </c>
      <c r="J62" s="315" t="s">
        <v>478</v>
      </c>
      <c r="K62" s="324"/>
    </row>
    <row r="63" spans="1:11" ht="79.5" customHeight="1">
      <c r="A63" s="322" t="s">
        <v>19</v>
      </c>
      <c r="B63" s="324">
        <v>6</v>
      </c>
      <c r="C63" s="322" t="s">
        <v>66</v>
      </c>
      <c r="D63" s="324"/>
      <c r="E63" s="328" t="s">
        <v>95</v>
      </c>
      <c r="F63" s="324" t="s">
        <v>50</v>
      </c>
      <c r="G63" s="309">
        <v>2021</v>
      </c>
      <c r="H63" s="309">
        <v>2021</v>
      </c>
      <c r="I63" s="328" t="s">
        <v>272</v>
      </c>
      <c r="J63" s="315" t="s">
        <v>469</v>
      </c>
      <c r="K63" s="324"/>
    </row>
    <row r="64" spans="1:11" ht="214.5" customHeight="1">
      <c r="A64" s="322" t="s">
        <v>19</v>
      </c>
      <c r="B64" s="324">
        <v>6</v>
      </c>
      <c r="C64" s="322" t="s">
        <v>75</v>
      </c>
      <c r="D64" s="324"/>
      <c r="E64" s="328" t="s">
        <v>166</v>
      </c>
      <c r="F64" s="324" t="s">
        <v>273</v>
      </c>
      <c r="G64" s="309">
        <v>2021</v>
      </c>
      <c r="H64" s="309">
        <v>2021</v>
      </c>
      <c r="I64" s="369" t="s">
        <v>274</v>
      </c>
      <c r="J64" s="315" t="s">
        <v>472</v>
      </c>
      <c r="K64" s="324"/>
    </row>
    <row r="65" spans="1:11" ht="30" customHeight="1">
      <c r="A65" s="329"/>
      <c r="B65" s="329"/>
      <c r="C65" s="329"/>
      <c r="D65" s="329"/>
      <c r="E65" s="330" t="s">
        <v>345</v>
      </c>
      <c r="F65" s="331"/>
      <c r="G65" s="332"/>
      <c r="H65" s="333"/>
      <c r="I65" s="337" t="s">
        <v>346</v>
      </c>
      <c r="J65" s="313"/>
      <c r="K65" s="334"/>
    </row>
  </sheetData>
  <sheetProtection/>
  <mergeCells count="17">
    <mergeCell ref="E28:I28"/>
    <mergeCell ref="A2:L2"/>
    <mergeCell ref="H4:H5"/>
    <mergeCell ref="I4:I5"/>
    <mergeCell ref="E6:G6"/>
    <mergeCell ref="E20:G20"/>
    <mergeCell ref="K4:K5"/>
    <mergeCell ref="E40:G40"/>
    <mergeCell ref="E49:G49"/>
    <mergeCell ref="E57:G57"/>
    <mergeCell ref="J1:K1"/>
    <mergeCell ref="A3:K3"/>
    <mergeCell ref="A4:D4"/>
    <mergeCell ref="E4:E5"/>
    <mergeCell ref="F4:F5"/>
    <mergeCell ref="G4:G5"/>
    <mergeCell ref="J4:J5"/>
  </mergeCells>
  <printOptions/>
  <pageMargins left="0.7086614173228347" right="0.31496062992125984" top="0.5905511811023623" bottom="0.5905511811023623" header="0.31496062992125984" footer="0.31496062992125984"/>
  <pageSetup fitToHeight="0" horizontalDpi="600" verticalDpi="600" orientation="portrait" paperSize="9" scale="45" r:id="rId1"/>
  <headerFooter>
    <oddFooter>&amp;C&amp;P</oddFooter>
  </headerFooter>
  <rowBreaks count="5" manualBreakCount="5">
    <brk id="16" max="10" man="1"/>
    <brk id="23" max="10" man="1"/>
    <brk id="27" min="4" max="10" man="1"/>
    <brk id="39" min="4" max="10" man="1"/>
    <brk id="48" min="4" max="10" man="1"/>
  </rowBreaks>
</worksheet>
</file>

<file path=xl/worksheets/sheet4.xml><?xml version="1.0" encoding="utf-8"?>
<worksheet xmlns="http://schemas.openxmlformats.org/spreadsheetml/2006/main" xmlns:r="http://schemas.openxmlformats.org/officeDocument/2006/relationships">
  <sheetPr>
    <tabColor rgb="FF92D050"/>
  </sheetPr>
  <dimension ref="A1:O31"/>
  <sheetViews>
    <sheetView zoomScale="90" zoomScaleNormal="90" zoomScaleSheetLayoutView="80" zoomScalePageLayoutView="0" workbookViewId="0" topLeftCell="A1">
      <selection activeCell="E33" sqref="E33"/>
    </sheetView>
  </sheetViews>
  <sheetFormatPr defaultColWidth="8.8515625" defaultRowHeight="15"/>
  <cols>
    <col min="1" max="1" width="6.7109375" style="3" customWidth="1"/>
    <col min="2" max="2" width="5.28125" style="3" customWidth="1"/>
    <col min="3" max="3" width="5.421875" style="3" customWidth="1"/>
    <col min="4" max="4" width="22.28125" style="3" customWidth="1"/>
    <col min="5" max="5" width="37.57421875" style="3" customWidth="1"/>
    <col min="6" max="6" width="9.28125" style="3" customWidth="1"/>
    <col min="7" max="7" width="14.57421875" style="3" customWidth="1"/>
    <col min="8" max="8" width="15.7109375" style="3" customWidth="1"/>
    <col min="9" max="9" width="14.7109375" style="3" customWidth="1"/>
    <col min="10" max="10" width="11.57421875" style="3" customWidth="1"/>
    <col min="11" max="11" width="11.140625" style="3" customWidth="1"/>
    <col min="12" max="12" width="11.7109375" style="3" customWidth="1"/>
    <col min="13" max="13" width="12.140625" style="3" customWidth="1"/>
    <col min="14" max="14" width="14.00390625" style="3" customWidth="1"/>
    <col min="15" max="15" width="10.00390625" style="3" bestFit="1" customWidth="1"/>
    <col min="16" max="16384" width="8.8515625" style="3" customWidth="1"/>
  </cols>
  <sheetData>
    <row r="1" spans="1:11" s="1" customFormat="1" ht="26.25" customHeight="1">
      <c r="A1" s="595"/>
      <c r="B1" s="595"/>
      <c r="C1" s="595"/>
      <c r="D1" s="595"/>
      <c r="E1" s="595"/>
      <c r="F1" s="11"/>
      <c r="G1" s="11"/>
      <c r="H1" s="11"/>
      <c r="I1" s="11"/>
      <c r="J1" s="594"/>
      <c r="K1" s="594"/>
    </row>
    <row r="2" spans="1:11" s="378" customFormat="1" ht="15.75" customHeight="1">
      <c r="A2" s="596" t="s">
        <v>123</v>
      </c>
      <c r="B2" s="597"/>
      <c r="C2" s="597"/>
      <c r="D2" s="597"/>
      <c r="E2" s="597"/>
      <c r="F2" s="597"/>
      <c r="G2" s="597"/>
      <c r="H2" s="597"/>
      <c r="I2" s="597"/>
      <c r="J2" s="597"/>
      <c r="K2" s="597"/>
    </row>
    <row r="3" spans="1:11" s="378" customFormat="1" ht="18.75">
      <c r="A3" s="598" t="s">
        <v>379</v>
      </c>
      <c r="B3" s="598"/>
      <c r="C3" s="598"/>
      <c r="D3" s="598"/>
      <c r="E3" s="598"/>
      <c r="F3" s="598"/>
      <c r="G3" s="598"/>
      <c r="H3" s="598"/>
      <c r="I3" s="598"/>
      <c r="J3" s="598"/>
      <c r="K3" s="598"/>
    </row>
    <row r="4" spans="1:11" s="378" customFormat="1" ht="18.75">
      <c r="A4" s="618" t="s">
        <v>448</v>
      </c>
      <c r="B4" s="618"/>
      <c r="C4" s="618"/>
      <c r="D4" s="618"/>
      <c r="E4" s="618"/>
      <c r="F4" s="618"/>
      <c r="G4" s="618"/>
      <c r="H4" s="618"/>
      <c r="I4" s="618"/>
      <c r="J4" s="618"/>
      <c r="K4" s="618"/>
    </row>
    <row r="5" spans="1:11" ht="56.25" customHeight="1">
      <c r="A5" s="599" t="s">
        <v>8</v>
      </c>
      <c r="B5" s="599"/>
      <c r="C5" s="599" t="s">
        <v>24</v>
      </c>
      <c r="D5" s="599" t="s">
        <v>0</v>
      </c>
      <c r="E5" s="599" t="s">
        <v>1</v>
      </c>
      <c r="F5" s="602" t="s">
        <v>2</v>
      </c>
      <c r="G5" s="602" t="s">
        <v>46</v>
      </c>
      <c r="H5" s="602" t="s">
        <v>47</v>
      </c>
      <c r="I5" s="602" t="s">
        <v>124</v>
      </c>
      <c r="J5" s="602" t="s">
        <v>125</v>
      </c>
      <c r="K5" s="602" t="s">
        <v>126</v>
      </c>
    </row>
    <row r="6" spans="1:11" ht="78.75" customHeight="1">
      <c r="A6" s="266" t="s">
        <v>13</v>
      </c>
      <c r="B6" s="266" t="s">
        <v>9</v>
      </c>
      <c r="C6" s="600"/>
      <c r="D6" s="601" t="s">
        <v>3</v>
      </c>
      <c r="E6" s="601" t="s">
        <v>20</v>
      </c>
      <c r="F6" s="603"/>
      <c r="G6" s="603"/>
      <c r="H6" s="603"/>
      <c r="I6" s="603"/>
      <c r="J6" s="603"/>
      <c r="K6" s="603"/>
    </row>
    <row r="7" spans="1:11" ht="21" customHeight="1">
      <c r="A7" s="266">
        <v>1</v>
      </c>
      <c r="B7" s="266">
        <v>2</v>
      </c>
      <c r="C7" s="267">
        <v>3</v>
      </c>
      <c r="D7" s="266">
        <v>4</v>
      </c>
      <c r="E7" s="266">
        <v>5</v>
      </c>
      <c r="F7" s="266">
        <v>6</v>
      </c>
      <c r="G7" s="266">
        <v>7</v>
      </c>
      <c r="H7" s="266">
        <v>8</v>
      </c>
      <c r="I7" s="266">
        <v>9</v>
      </c>
      <c r="J7" s="266">
        <v>10</v>
      </c>
      <c r="K7" s="266">
        <v>11</v>
      </c>
    </row>
    <row r="8" spans="1:11" s="12" customFormat="1" ht="24" customHeight="1">
      <c r="A8" s="268" t="s">
        <v>19</v>
      </c>
      <c r="B8" s="268" t="s">
        <v>7</v>
      </c>
      <c r="C8" s="268"/>
      <c r="D8" s="604" t="s">
        <v>103</v>
      </c>
      <c r="E8" s="605"/>
      <c r="F8" s="605"/>
      <c r="G8" s="605"/>
      <c r="H8" s="605"/>
      <c r="I8" s="605"/>
      <c r="J8" s="605"/>
      <c r="K8" s="606"/>
    </row>
    <row r="9" spans="1:14" ht="27.75" customHeight="1">
      <c r="A9" s="607" t="s">
        <v>19</v>
      </c>
      <c r="B9" s="607" t="s">
        <v>7</v>
      </c>
      <c r="C9" s="607" t="s">
        <v>49</v>
      </c>
      <c r="D9" s="609" t="s">
        <v>127</v>
      </c>
      <c r="E9" s="269" t="s">
        <v>108</v>
      </c>
      <c r="F9" s="270" t="s">
        <v>111</v>
      </c>
      <c r="G9" s="271">
        <v>6656</v>
      </c>
      <c r="H9" s="271">
        <v>5737</v>
      </c>
      <c r="I9" s="271">
        <v>5731</v>
      </c>
      <c r="J9" s="272">
        <f>I9/G9*100</f>
        <v>86.10276442307693</v>
      </c>
      <c r="K9" s="272">
        <f>I9/H9*100</f>
        <v>99.89541572250306</v>
      </c>
      <c r="L9" s="13"/>
      <c r="M9" s="13"/>
      <c r="N9" s="13"/>
    </row>
    <row r="10" spans="1:14" ht="128.25" customHeight="1">
      <c r="A10" s="608"/>
      <c r="B10" s="608" t="s">
        <v>7</v>
      </c>
      <c r="C10" s="608"/>
      <c r="D10" s="609" t="s">
        <v>499</v>
      </c>
      <c r="E10" s="377" t="s">
        <v>446</v>
      </c>
      <c r="F10" s="272" t="s">
        <v>4</v>
      </c>
      <c r="G10" s="272">
        <f>'Форма 1 2021'!L23+'Форма 1 2021'!L24</f>
        <v>474134.1</v>
      </c>
      <c r="H10" s="272">
        <f>'Форма 1 2021'!M23+'Форма 1 2021'!M24+'Форма 1 2021'!M25+'Форма 1 2021'!M26</f>
        <v>707378.9000000001</v>
      </c>
      <c r="I10" s="272">
        <f>'Форма 1 2021'!N23+'Форма 1 2021'!N24+'Форма 1 2021'!N25+'Форма 1 2021'!N26</f>
        <v>700985.6000000001</v>
      </c>
      <c r="J10" s="272">
        <f>I10/G10*100</f>
        <v>147.8454302274399</v>
      </c>
      <c r="K10" s="272">
        <f>I10/H10*100</f>
        <v>99.09619865675947</v>
      </c>
      <c r="L10" s="14"/>
      <c r="M10" s="15"/>
      <c r="N10" s="15"/>
    </row>
    <row r="11" spans="1:13" ht="27.75" customHeight="1">
      <c r="A11" s="268" t="s">
        <v>19</v>
      </c>
      <c r="B11" s="268" t="s">
        <v>6</v>
      </c>
      <c r="C11" s="268"/>
      <c r="D11" s="614" t="s">
        <v>104</v>
      </c>
      <c r="E11" s="615"/>
      <c r="F11" s="615"/>
      <c r="G11" s="615"/>
      <c r="H11" s="615"/>
      <c r="I11" s="615"/>
      <c r="J11" s="615"/>
      <c r="K11" s="615"/>
      <c r="L11" s="16"/>
      <c r="M11" s="184"/>
    </row>
    <row r="12" spans="1:14" ht="27.75" customHeight="1">
      <c r="A12" s="610" t="s">
        <v>19</v>
      </c>
      <c r="B12" s="610" t="s">
        <v>6</v>
      </c>
      <c r="C12" s="610" t="s">
        <v>49</v>
      </c>
      <c r="D12" s="612" t="s">
        <v>109</v>
      </c>
      <c r="E12" s="274" t="s">
        <v>110</v>
      </c>
      <c r="F12" s="270" t="s">
        <v>111</v>
      </c>
      <c r="G12" s="275">
        <v>5267</v>
      </c>
      <c r="H12" s="275">
        <v>5292</v>
      </c>
      <c r="I12" s="275">
        <v>5292</v>
      </c>
      <c r="J12" s="276">
        <f>H12/G12*100</f>
        <v>100.47465350294284</v>
      </c>
      <c r="K12" s="276">
        <f>I12/H12*100</f>
        <v>100</v>
      </c>
      <c r="L12" s="17"/>
      <c r="M12" s="17"/>
      <c r="N12" s="16"/>
    </row>
    <row r="13" spans="1:14" ht="73.5" customHeight="1">
      <c r="A13" s="616"/>
      <c r="B13" s="616"/>
      <c r="C13" s="616"/>
      <c r="D13" s="617"/>
      <c r="E13" s="273" t="s">
        <v>446</v>
      </c>
      <c r="F13" s="277" t="s">
        <v>4</v>
      </c>
      <c r="G13" s="276">
        <v>130633.22</v>
      </c>
      <c r="H13" s="276">
        <v>200583.44</v>
      </c>
      <c r="I13" s="276">
        <f>197326.27+1000</f>
        <v>198326.27</v>
      </c>
      <c r="J13" s="276">
        <f>I13/G13*100</f>
        <v>151.81916973339554</v>
      </c>
      <c r="K13" s="276">
        <f>I13/H13*100</f>
        <v>98.87469773177685</v>
      </c>
      <c r="L13" s="17"/>
      <c r="M13" s="17"/>
      <c r="N13" s="17"/>
    </row>
    <row r="14" spans="1:11" ht="42" customHeight="1">
      <c r="A14" s="616"/>
      <c r="B14" s="616"/>
      <c r="C14" s="616"/>
      <c r="D14" s="612" t="s">
        <v>112</v>
      </c>
      <c r="E14" s="278" t="s">
        <v>110</v>
      </c>
      <c r="F14" s="270" t="s">
        <v>111</v>
      </c>
      <c r="G14" s="275">
        <v>5498</v>
      </c>
      <c r="H14" s="275">
        <v>5564</v>
      </c>
      <c r="I14" s="275">
        <v>5564</v>
      </c>
      <c r="J14" s="276">
        <f>I14/G14*100</f>
        <v>101.20043652237176</v>
      </c>
      <c r="K14" s="276">
        <f>I14/H14*100</f>
        <v>100</v>
      </c>
    </row>
    <row r="15" spans="1:14" ht="83.25" customHeight="1">
      <c r="A15" s="616"/>
      <c r="B15" s="616"/>
      <c r="C15" s="616"/>
      <c r="D15" s="617"/>
      <c r="E15" s="273" t="s">
        <v>446</v>
      </c>
      <c r="F15" s="277" t="s">
        <v>4</v>
      </c>
      <c r="G15" s="276">
        <v>184161.2</v>
      </c>
      <c r="H15" s="276">
        <v>275279.82</v>
      </c>
      <c r="I15" s="276">
        <f>270837.35+1000.1</f>
        <v>271837.44999999995</v>
      </c>
      <c r="J15" s="276">
        <f>I15/G15*100</f>
        <v>147.60842674787085</v>
      </c>
      <c r="K15" s="276">
        <f>I15/H15*100</f>
        <v>98.74950150722997</v>
      </c>
      <c r="L15" s="222"/>
      <c r="M15" s="222"/>
      <c r="N15" s="222"/>
    </row>
    <row r="16" spans="1:15" ht="18.75">
      <c r="A16" s="616"/>
      <c r="B16" s="616"/>
      <c r="C16" s="616"/>
      <c r="D16" s="612" t="s">
        <v>113</v>
      </c>
      <c r="E16" s="278" t="s">
        <v>110</v>
      </c>
      <c r="F16" s="270" t="s">
        <v>111</v>
      </c>
      <c r="G16" s="275">
        <v>777</v>
      </c>
      <c r="H16" s="275">
        <v>696</v>
      </c>
      <c r="I16" s="275">
        <v>696</v>
      </c>
      <c r="J16" s="276">
        <f>I16/G16*100</f>
        <v>89.57528957528957</v>
      </c>
      <c r="K16" s="276">
        <f>I16/H16*100</f>
        <v>100</v>
      </c>
      <c r="O16" s="224"/>
    </row>
    <row r="17" spans="1:15" ht="112.5" customHeight="1">
      <c r="A17" s="611"/>
      <c r="B17" s="611"/>
      <c r="C17" s="611"/>
      <c r="D17" s="617"/>
      <c r="E17" s="273" t="s">
        <v>446</v>
      </c>
      <c r="F17" s="277" t="s">
        <v>4</v>
      </c>
      <c r="G17" s="272">
        <v>26859.38</v>
      </c>
      <c r="H17" s="272">
        <v>35631.02</v>
      </c>
      <c r="I17" s="272">
        <f>35038.78+1133.6</f>
        <v>36172.38</v>
      </c>
      <c r="J17" s="276">
        <f>I17/G17*100</f>
        <v>134.67317562803012</v>
      </c>
      <c r="K17" s="276">
        <f>I17/H17*100</f>
        <v>101.51935027400283</v>
      </c>
      <c r="L17" s="18"/>
      <c r="M17" s="18"/>
      <c r="N17" s="18"/>
      <c r="O17" s="17"/>
    </row>
    <row r="18" spans="1:14" ht="23.25" customHeight="1">
      <c r="A18" s="268" t="s">
        <v>19</v>
      </c>
      <c r="B18" s="268" t="s">
        <v>54</v>
      </c>
      <c r="C18" s="268"/>
      <c r="D18" s="614" t="s">
        <v>187</v>
      </c>
      <c r="E18" s="615"/>
      <c r="F18" s="615"/>
      <c r="G18" s="615"/>
      <c r="H18" s="615"/>
      <c r="I18" s="615"/>
      <c r="J18" s="615"/>
      <c r="K18" s="615"/>
      <c r="L18" s="17"/>
      <c r="M18" s="17"/>
      <c r="N18" s="17"/>
    </row>
    <row r="19" spans="1:13" ht="56.25">
      <c r="A19" s="610" t="s">
        <v>19</v>
      </c>
      <c r="B19" s="610" t="s">
        <v>54</v>
      </c>
      <c r="C19" s="610" t="s">
        <v>51</v>
      </c>
      <c r="D19" s="617" t="s">
        <v>114</v>
      </c>
      <c r="E19" s="274" t="s">
        <v>115</v>
      </c>
      <c r="F19" s="279" t="s">
        <v>118</v>
      </c>
      <c r="G19" s="280">
        <v>60510</v>
      </c>
      <c r="H19" s="280">
        <v>63573</v>
      </c>
      <c r="I19" s="280">
        <v>63114.5</v>
      </c>
      <c r="J19" s="272">
        <f aca="true" t="shared" si="0" ref="J19:J26">I19/G19*100</f>
        <v>104.30424723186252</v>
      </c>
      <c r="K19" s="272">
        <f aca="true" t="shared" si="1" ref="K19:K26">I19/H19*100</f>
        <v>99.27878187280764</v>
      </c>
      <c r="L19" s="18"/>
      <c r="M19" s="17"/>
    </row>
    <row r="20" spans="1:14" ht="87.75" customHeight="1">
      <c r="A20" s="611"/>
      <c r="B20" s="611"/>
      <c r="C20" s="611"/>
      <c r="D20" s="613"/>
      <c r="E20" s="273" t="s">
        <v>446</v>
      </c>
      <c r="F20" s="277" t="s">
        <v>4</v>
      </c>
      <c r="G20" s="272">
        <v>11916.2</v>
      </c>
      <c r="H20" s="272">
        <v>14107.1</v>
      </c>
      <c r="I20" s="272">
        <v>14103.5</v>
      </c>
      <c r="J20" s="276">
        <f t="shared" si="0"/>
        <v>118.35568385894832</v>
      </c>
      <c r="K20" s="276">
        <f t="shared" si="1"/>
        <v>99.97448093513195</v>
      </c>
      <c r="L20" s="224"/>
      <c r="M20" s="224"/>
      <c r="N20" s="224"/>
    </row>
    <row r="21" spans="1:14" s="34" customFormat="1" ht="25.5" customHeight="1">
      <c r="A21" s="610" t="s">
        <v>19</v>
      </c>
      <c r="B21" s="610" t="s">
        <v>54</v>
      </c>
      <c r="C21" s="610" t="s">
        <v>51</v>
      </c>
      <c r="D21" s="617" t="s">
        <v>119</v>
      </c>
      <c r="E21" s="278" t="s">
        <v>115</v>
      </c>
      <c r="F21" s="279" t="s">
        <v>118</v>
      </c>
      <c r="G21" s="280">
        <v>253866</v>
      </c>
      <c r="H21" s="280">
        <v>253600.5</v>
      </c>
      <c r="I21" s="280">
        <v>255935</v>
      </c>
      <c r="J21" s="276">
        <f>I21/G21*100</f>
        <v>100.81499688812208</v>
      </c>
      <c r="K21" s="276">
        <f>I21/H21*100</f>
        <v>100.92054234908842</v>
      </c>
      <c r="L21" s="18"/>
      <c r="M21" s="18"/>
      <c r="N21" s="18"/>
    </row>
    <row r="22" spans="1:14" s="34" customFormat="1" ht="82.5" customHeight="1">
      <c r="A22" s="611"/>
      <c r="B22" s="611"/>
      <c r="C22" s="611"/>
      <c r="D22" s="613"/>
      <c r="E22" s="273" t="s">
        <v>446</v>
      </c>
      <c r="F22" s="277" t="s">
        <v>4</v>
      </c>
      <c r="G22" s="272">
        <v>31271.8</v>
      </c>
      <c r="H22" s="272">
        <v>35172.8</v>
      </c>
      <c r="I22" s="272">
        <v>35166.3</v>
      </c>
      <c r="J22" s="276">
        <f>I22/G22*100</f>
        <v>112.4537122903063</v>
      </c>
      <c r="K22" s="276">
        <f>I22/H22*100</f>
        <v>99.98151981076286</v>
      </c>
      <c r="M22" s="18"/>
      <c r="N22" s="18"/>
    </row>
    <row r="23" spans="1:14" ht="56.25">
      <c r="A23" s="610" t="s">
        <v>19</v>
      </c>
      <c r="B23" s="610" t="s">
        <v>54</v>
      </c>
      <c r="C23" s="610" t="s">
        <v>49</v>
      </c>
      <c r="D23" s="612" t="s">
        <v>116</v>
      </c>
      <c r="E23" s="278" t="s">
        <v>117</v>
      </c>
      <c r="F23" s="279" t="s">
        <v>118</v>
      </c>
      <c r="G23" s="280">
        <v>1035224</v>
      </c>
      <c r="H23" s="280">
        <v>1139328</v>
      </c>
      <c r="I23" s="280">
        <v>1139328</v>
      </c>
      <c r="J23" s="276">
        <f t="shared" si="0"/>
        <v>110.05618107771843</v>
      </c>
      <c r="K23" s="276">
        <f t="shared" si="1"/>
        <v>100</v>
      </c>
      <c r="L23" s="18"/>
      <c r="M23" s="18"/>
      <c r="N23" s="16"/>
    </row>
    <row r="24" spans="1:14" ht="72" customHeight="1">
      <c r="A24" s="611"/>
      <c r="B24" s="611"/>
      <c r="C24" s="611"/>
      <c r="D24" s="613"/>
      <c r="E24" s="273" t="s">
        <v>446</v>
      </c>
      <c r="F24" s="277" t="s">
        <v>4</v>
      </c>
      <c r="G24" s="272">
        <v>99195.51319042554</v>
      </c>
      <c r="H24" s="272">
        <v>65819.24</v>
      </c>
      <c r="I24" s="272">
        <v>65540</v>
      </c>
      <c r="J24" s="276">
        <f t="shared" si="0"/>
        <v>66.07153679842648</v>
      </c>
      <c r="K24" s="276">
        <f t="shared" si="1"/>
        <v>99.5757471523524</v>
      </c>
      <c r="L24" s="18"/>
      <c r="M24" s="18"/>
      <c r="N24" s="18"/>
    </row>
    <row r="25" spans="1:11" ht="56.25">
      <c r="A25" s="610" t="s">
        <v>19</v>
      </c>
      <c r="B25" s="610" t="s">
        <v>54</v>
      </c>
      <c r="C25" s="610" t="s">
        <v>49</v>
      </c>
      <c r="D25" s="612" t="s">
        <v>119</v>
      </c>
      <c r="E25" s="278" t="s">
        <v>117</v>
      </c>
      <c r="F25" s="279" t="s">
        <v>118</v>
      </c>
      <c r="G25" s="280">
        <v>295984</v>
      </c>
      <c r="H25" s="280">
        <v>288704</v>
      </c>
      <c r="I25" s="280">
        <v>288704</v>
      </c>
      <c r="J25" s="276">
        <f t="shared" si="0"/>
        <v>97.54040758959944</v>
      </c>
      <c r="K25" s="276">
        <f t="shared" si="1"/>
        <v>100</v>
      </c>
    </row>
    <row r="26" spans="1:11" ht="90" customHeight="1">
      <c r="A26" s="611"/>
      <c r="B26" s="611"/>
      <c r="C26" s="611"/>
      <c r="D26" s="613"/>
      <c r="E26" s="273" t="s">
        <v>446</v>
      </c>
      <c r="F26" s="277" t="s">
        <v>4</v>
      </c>
      <c r="G26" s="272">
        <v>28361.286809574463</v>
      </c>
      <c r="H26" s="272">
        <v>16678.5</v>
      </c>
      <c r="I26" s="272">
        <v>16607.8</v>
      </c>
      <c r="J26" s="276">
        <f t="shared" si="0"/>
        <v>58.557991784749994</v>
      </c>
      <c r="K26" s="276">
        <f t="shared" si="1"/>
        <v>99.5761009683125</v>
      </c>
    </row>
    <row r="27" spans="1:14" ht="23.25" customHeight="1">
      <c r="A27" s="268" t="s">
        <v>19</v>
      </c>
      <c r="B27" s="268" t="s">
        <v>63</v>
      </c>
      <c r="C27" s="268"/>
      <c r="D27" s="614" t="s">
        <v>120</v>
      </c>
      <c r="E27" s="615"/>
      <c r="F27" s="615"/>
      <c r="G27" s="615"/>
      <c r="H27" s="615"/>
      <c r="I27" s="615"/>
      <c r="J27" s="615"/>
      <c r="K27" s="615"/>
      <c r="L27" s="223"/>
      <c r="M27" s="223"/>
      <c r="N27" s="223"/>
    </row>
    <row r="28" spans="1:11" ht="18.75">
      <c r="A28" s="610" t="s">
        <v>19</v>
      </c>
      <c r="B28" s="610" t="s">
        <v>63</v>
      </c>
      <c r="C28" s="610" t="s">
        <v>49</v>
      </c>
      <c r="D28" s="617" t="s">
        <v>121</v>
      </c>
      <c r="E28" s="274" t="s">
        <v>122</v>
      </c>
      <c r="F28" s="270" t="s">
        <v>447</v>
      </c>
      <c r="G28" s="275">
        <v>9</v>
      </c>
      <c r="H28" s="275">
        <v>9</v>
      </c>
      <c r="I28" s="275">
        <v>9</v>
      </c>
      <c r="J28" s="276">
        <f>I28/G28*100</f>
        <v>100</v>
      </c>
      <c r="K28" s="276">
        <f>I28/H28*100</f>
        <v>100</v>
      </c>
    </row>
    <row r="29" spans="1:14" ht="78" customHeight="1">
      <c r="A29" s="611"/>
      <c r="B29" s="611"/>
      <c r="C29" s="611"/>
      <c r="D29" s="613"/>
      <c r="E29" s="281" t="s">
        <v>446</v>
      </c>
      <c r="F29" s="277" t="s">
        <v>4</v>
      </c>
      <c r="G29" s="272">
        <f>'Форма 1 2021'!L122</f>
        <v>2704.1</v>
      </c>
      <c r="H29" s="272">
        <f>'Форма 1 2021'!M122</f>
        <v>3991.3</v>
      </c>
      <c r="I29" s="272">
        <f>'Форма 1 2021'!N122</f>
        <v>3991.3</v>
      </c>
      <c r="J29" s="276">
        <f>I29/G29*100</f>
        <v>147.60178987463482</v>
      </c>
      <c r="K29" s="276">
        <f>I29/H29*100</f>
        <v>100</v>
      </c>
      <c r="L29" s="18"/>
      <c r="M29" s="18"/>
      <c r="N29" s="18"/>
    </row>
    <row r="31" spans="7:14" ht="15">
      <c r="G31" s="18"/>
      <c r="H31" s="18"/>
      <c r="I31" s="18"/>
      <c r="L31" s="18"/>
      <c r="M31" s="18"/>
      <c r="N31" s="18"/>
    </row>
  </sheetData>
  <sheetProtection/>
  <mergeCells count="49">
    <mergeCell ref="A4:K4"/>
    <mergeCell ref="A21:A22"/>
    <mergeCell ref="B21:B22"/>
    <mergeCell ref="C21:C22"/>
    <mergeCell ref="D21:D22"/>
    <mergeCell ref="A25:A26"/>
    <mergeCell ref="B25:B26"/>
    <mergeCell ref="C25:C26"/>
    <mergeCell ref="D25:D26"/>
    <mergeCell ref="A23:A24"/>
    <mergeCell ref="D27:K27"/>
    <mergeCell ref="A28:A29"/>
    <mergeCell ref="B28:B29"/>
    <mergeCell ref="C28:C29"/>
    <mergeCell ref="D28:D29"/>
    <mergeCell ref="D18:K18"/>
    <mergeCell ref="A19:A20"/>
    <mergeCell ref="B19:B20"/>
    <mergeCell ref="C19:C20"/>
    <mergeCell ref="D19:D20"/>
    <mergeCell ref="B23:B24"/>
    <mergeCell ref="C23:C24"/>
    <mergeCell ref="D23:D24"/>
    <mergeCell ref="D11:K11"/>
    <mergeCell ref="A12:A17"/>
    <mergeCell ref="B12:B17"/>
    <mergeCell ref="C12:C17"/>
    <mergeCell ref="D12:D13"/>
    <mergeCell ref="D14:D15"/>
    <mergeCell ref="D16:D17"/>
    <mergeCell ref="H5:H6"/>
    <mergeCell ref="I5:I6"/>
    <mergeCell ref="J5:J6"/>
    <mergeCell ref="K5:K6"/>
    <mergeCell ref="D8:K8"/>
    <mergeCell ref="A9:A10"/>
    <mergeCell ref="B9:B10"/>
    <mergeCell ref="C9:C10"/>
    <mergeCell ref="D9:D10"/>
    <mergeCell ref="J1:K1"/>
    <mergeCell ref="A1:E1"/>
    <mergeCell ref="A2:K2"/>
    <mergeCell ref="A3:K3"/>
    <mergeCell ref="A5:B5"/>
    <mergeCell ref="C5:C6"/>
    <mergeCell ref="D5:D6"/>
    <mergeCell ref="E5:E6"/>
    <mergeCell ref="F5:F6"/>
    <mergeCell ref="G5:G6"/>
  </mergeCells>
  <printOptions/>
  <pageMargins left="0.7086614173228347" right="0.31496062992125984" top="0.15748031496062992" bottom="0.7480314960629921" header="0.31496062992125984" footer="0.31496062992125984"/>
  <pageSetup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sheetPr>
    <tabColor rgb="FFFF0000"/>
  </sheetPr>
  <dimension ref="A1:Q362"/>
  <sheetViews>
    <sheetView zoomScale="80" zoomScaleNormal="80" zoomScaleSheetLayoutView="70" zoomScalePageLayoutView="0" workbookViewId="0" topLeftCell="A49">
      <selection activeCell="A34" sqref="A34:IV34"/>
    </sheetView>
  </sheetViews>
  <sheetFormatPr defaultColWidth="8.8515625" defaultRowHeight="15"/>
  <cols>
    <col min="1" max="1" width="4.57421875" style="34" customWidth="1"/>
    <col min="2" max="2" width="4.421875" style="34" customWidth="1"/>
    <col min="3" max="3" width="3.421875" style="34" customWidth="1"/>
    <col min="4" max="4" width="37.00390625" style="26" customWidth="1"/>
    <col min="5" max="5" width="12.28125" style="34" customWidth="1"/>
    <col min="6" max="6" width="37.00390625" style="34" hidden="1" customWidth="1"/>
    <col min="7" max="7" width="10.57421875" style="250" customWidth="1"/>
    <col min="8" max="8" width="10.421875" style="226" customWidth="1"/>
    <col min="9" max="9" width="10.57421875" style="226" customWidth="1"/>
    <col min="10" max="10" width="13.7109375" style="48" customWidth="1"/>
    <col min="11" max="11" width="12.8515625" style="49" customWidth="1"/>
    <col min="12" max="12" width="43.421875" style="262" customWidth="1"/>
    <col min="13" max="13" width="10.57421875" style="34" hidden="1" customWidth="1"/>
    <col min="14" max="14" width="13.7109375" style="79" customWidth="1"/>
    <col min="15" max="16384" width="8.8515625" style="34" customWidth="1"/>
  </cols>
  <sheetData>
    <row r="1" spans="1:14" s="35" customFormat="1" ht="6" customHeight="1">
      <c r="A1" s="619" t="s">
        <v>517</v>
      </c>
      <c r="B1" s="619"/>
      <c r="C1" s="619"/>
      <c r="D1" s="619"/>
      <c r="E1" s="619"/>
      <c r="F1" s="619"/>
      <c r="G1" s="619"/>
      <c r="H1" s="619"/>
      <c r="I1" s="619"/>
      <c r="J1" s="619"/>
      <c r="K1" s="619"/>
      <c r="L1" s="619"/>
      <c r="N1" s="79"/>
    </row>
    <row r="2" spans="1:14" s="381" customFormat="1" ht="15" customHeight="1">
      <c r="A2" s="619"/>
      <c r="B2" s="619"/>
      <c r="C2" s="619"/>
      <c r="D2" s="619"/>
      <c r="E2" s="619"/>
      <c r="F2" s="619"/>
      <c r="G2" s="619"/>
      <c r="H2" s="619"/>
      <c r="I2" s="619"/>
      <c r="J2" s="619"/>
      <c r="K2" s="619"/>
      <c r="L2" s="619"/>
      <c r="M2" s="379"/>
      <c r="N2" s="380"/>
    </row>
    <row r="3" spans="1:14" s="258" customFormat="1" ht="38.25" customHeight="1">
      <c r="A3" s="620"/>
      <c r="B3" s="620"/>
      <c r="C3" s="620"/>
      <c r="D3" s="620"/>
      <c r="E3" s="620"/>
      <c r="F3" s="620"/>
      <c r="G3" s="620"/>
      <c r="H3" s="620"/>
      <c r="I3" s="620"/>
      <c r="J3" s="620"/>
      <c r="K3" s="620"/>
      <c r="L3" s="620"/>
      <c r="N3" s="380"/>
    </row>
    <row r="4" spans="1:14" ht="26.25" customHeight="1">
      <c r="A4" s="621" t="s">
        <v>8</v>
      </c>
      <c r="B4" s="622"/>
      <c r="C4" s="625" t="s">
        <v>15</v>
      </c>
      <c r="D4" s="628" t="s">
        <v>16</v>
      </c>
      <c r="E4" s="628" t="s">
        <v>128</v>
      </c>
      <c r="F4" s="628" t="s">
        <v>17</v>
      </c>
      <c r="G4" s="637" t="s">
        <v>18</v>
      </c>
      <c r="H4" s="638"/>
      <c r="I4" s="639"/>
      <c r="J4" s="644" t="s">
        <v>168</v>
      </c>
      <c r="K4" s="644" t="s">
        <v>48</v>
      </c>
      <c r="L4" s="628" t="s">
        <v>169</v>
      </c>
      <c r="M4" s="30"/>
      <c r="N4" s="50"/>
    </row>
    <row r="5" spans="1:14" ht="114.75" customHeight="1">
      <c r="A5" s="623"/>
      <c r="B5" s="624"/>
      <c r="C5" s="626"/>
      <c r="D5" s="629"/>
      <c r="E5" s="629"/>
      <c r="F5" s="629"/>
      <c r="G5" s="628" t="s">
        <v>172</v>
      </c>
      <c r="H5" s="628" t="s">
        <v>171</v>
      </c>
      <c r="I5" s="633" t="s">
        <v>170</v>
      </c>
      <c r="J5" s="645"/>
      <c r="K5" s="645"/>
      <c r="L5" s="629"/>
      <c r="M5" s="30"/>
      <c r="N5" s="50"/>
    </row>
    <row r="6" spans="1:14" ht="37.5" customHeight="1">
      <c r="A6" s="382" t="s">
        <v>13</v>
      </c>
      <c r="B6" s="382" t="s">
        <v>9</v>
      </c>
      <c r="C6" s="627"/>
      <c r="D6" s="630"/>
      <c r="E6" s="630"/>
      <c r="F6" s="630"/>
      <c r="G6" s="630"/>
      <c r="H6" s="630"/>
      <c r="I6" s="634"/>
      <c r="J6" s="646"/>
      <c r="K6" s="646"/>
      <c r="L6" s="630"/>
      <c r="M6" s="30"/>
      <c r="N6" s="50"/>
    </row>
    <row r="7" spans="1:17" s="26" customFormat="1" ht="36" customHeight="1">
      <c r="A7" s="382">
        <v>1</v>
      </c>
      <c r="B7" s="382">
        <v>2</v>
      </c>
      <c r="C7" s="266">
        <v>3</v>
      </c>
      <c r="D7" s="266">
        <v>4</v>
      </c>
      <c r="E7" s="266">
        <v>5</v>
      </c>
      <c r="F7" s="266"/>
      <c r="G7" s="266">
        <v>6</v>
      </c>
      <c r="H7" s="266">
        <v>7</v>
      </c>
      <c r="I7" s="383">
        <v>8</v>
      </c>
      <c r="J7" s="308" t="s">
        <v>167</v>
      </c>
      <c r="K7" s="308">
        <v>10</v>
      </c>
      <c r="L7" s="266">
        <v>11</v>
      </c>
      <c r="M7" s="44"/>
      <c r="N7" s="635"/>
      <c r="O7" s="636"/>
      <c r="P7" s="636"/>
      <c r="Q7" s="636"/>
    </row>
    <row r="8" spans="1:16" ht="36" customHeight="1">
      <c r="A8" s="384" t="s">
        <v>19</v>
      </c>
      <c r="B8" s="385"/>
      <c r="C8" s="386"/>
      <c r="D8" s="647" t="s">
        <v>532</v>
      </c>
      <c r="E8" s="648"/>
      <c r="F8" s="648"/>
      <c r="G8" s="648"/>
      <c r="H8" s="648"/>
      <c r="I8" s="648"/>
      <c r="J8" s="648"/>
      <c r="K8" s="648"/>
      <c r="L8" s="649"/>
      <c r="M8" s="30"/>
      <c r="N8" s="80"/>
      <c r="O8" s="82"/>
      <c r="P8" s="51"/>
    </row>
    <row r="9" spans="1:14" ht="33" customHeight="1">
      <c r="A9" s="387" t="s">
        <v>19</v>
      </c>
      <c r="B9" s="387" t="s">
        <v>7</v>
      </c>
      <c r="C9" s="388"/>
      <c r="D9" s="631" t="s">
        <v>103</v>
      </c>
      <c r="E9" s="632"/>
      <c r="F9" s="632"/>
      <c r="G9" s="632"/>
      <c r="H9" s="632"/>
      <c r="I9" s="632"/>
      <c r="J9" s="632"/>
      <c r="K9" s="632"/>
      <c r="L9" s="389"/>
      <c r="M9" s="31"/>
      <c r="N9" s="237">
        <f>SUM(N10:N14)/C14</f>
        <v>0.980475884244373</v>
      </c>
    </row>
    <row r="10" spans="1:14" ht="171" customHeight="1">
      <c r="A10" s="390" t="s">
        <v>19</v>
      </c>
      <c r="B10" s="390" t="s">
        <v>7</v>
      </c>
      <c r="C10" s="382">
        <v>1</v>
      </c>
      <c r="D10" s="391" t="s">
        <v>129</v>
      </c>
      <c r="E10" s="392" t="s">
        <v>130</v>
      </c>
      <c r="F10" s="392" t="s">
        <v>130</v>
      </c>
      <c r="G10" s="393">
        <v>89.8</v>
      </c>
      <c r="H10" s="393">
        <v>93.3</v>
      </c>
      <c r="I10" s="394">
        <v>92.9</v>
      </c>
      <c r="J10" s="395">
        <f>I10/H10</f>
        <v>0.9957127545551984</v>
      </c>
      <c r="K10" s="295">
        <f>I10/G10*100</f>
        <v>103.4521158129176</v>
      </c>
      <c r="L10" s="396" t="s">
        <v>463</v>
      </c>
      <c r="M10" s="33"/>
      <c r="N10" s="81">
        <f>IF(J10&gt;1,1,J10)</f>
        <v>0.9957127545551984</v>
      </c>
    </row>
    <row r="11" spans="1:14" ht="160.5" customHeight="1">
      <c r="A11" s="390" t="s">
        <v>19</v>
      </c>
      <c r="B11" s="390" t="s">
        <v>7</v>
      </c>
      <c r="C11" s="382">
        <v>2</v>
      </c>
      <c r="D11" s="391" t="s">
        <v>131</v>
      </c>
      <c r="E11" s="392" t="s">
        <v>130</v>
      </c>
      <c r="F11" s="392" t="s">
        <v>130</v>
      </c>
      <c r="G11" s="393">
        <v>10.4</v>
      </c>
      <c r="H11" s="393">
        <v>2.6</v>
      </c>
      <c r="I11" s="394">
        <v>9.5</v>
      </c>
      <c r="J11" s="395">
        <f>I11/H11</f>
        <v>3.6538461538461537</v>
      </c>
      <c r="K11" s="295">
        <f>I11/G11*100</f>
        <v>91.34615384615384</v>
      </c>
      <c r="L11" s="396" t="s">
        <v>464</v>
      </c>
      <c r="M11" s="33"/>
      <c r="N11" s="81">
        <f>IF(J11&gt;1,1,J11)</f>
        <v>1</v>
      </c>
    </row>
    <row r="12" spans="1:14" ht="93" customHeight="1">
      <c r="A12" s="390" t="s">
        <v>19</v>
      </c>
      <c r="B12" s="390" t="s">
        <v>7</v>
      </c>
      <c r="C12" s="382">
        <v>3</v>
      </c>
      <c r="D12" s="391" t="s">
        <v>132</v>
      </c>
      <c r="E12" s="392" t="s">
        <v>130</v>
      </c>
      <c r="F12" s="392" t="s">
        <v>130</v>
      </c>
      <c r="G12" s="397">
        <v>0.6</v>
      </c>
      <c r="H12" s="398">
        <v>0.75</v>
      </c>
      <c r="I12" s="399">
        <v>0.68</v>
      </c>
      <c r="J12" s="395">
        <f>I12/H12</f>
        <v>0.9066666666666667</v>
      </c>
      <c r="K12" s="295">
        <f>I12/G12*100</f>
        <v>113.33333333333336</v>
      </c>
      <c r="L12" s="400" t="s">
        <v>373</v>
      </c>
      <c r="M12" s="33"/>
      <c r="N12" s="81">
        <f>IF(J12&gt;1,1,J12)</f>
        <v>0.9066666666666667</v>
      </c>
    </row>
    <row r="13" spans="1:14" ht="206.25">
      <c r="A13" s="390" t="s">
        <v>19</v>
      </c>
      <c r="B13" s="390" t="s">
        <v>7</v>
      </c>
      <c r="C13" s="382">
        <v>4</v>
      </c>
      <c r="D13" s="391" t="s">
        <v>133</v>
      </c>
      <c r="E13" s="392" t="s">
        <v>130</v>
      </c>
      <c r="F13" s="392" t="s">
        <v>130</v>
      </c>
      <c r="G13" s="393">
        <v>0</v>
      </c>
      <c r="H13" s="394">
        <v>0</v>
      </c>
      <c r="I13" s="394">
        <v>0</v>
      </c>
      <c r="J13" s="395">
        <v>1</v>
      </c>
      <c r="K13" s="295">
        <v>0</v>
      </c>
      <c r="L13" s="401" t="s">
        <v>149</v>
      </c>
      <c r="M13" s="33"/>
      <c r="N13" s="81">
        <f aca="true" t="shared" si="0" ref="N13:N59">IF(J13&gt;1,1,J13)</f>
        <v>1</v>
      </c>
    </row>
    <row r="14" spans="1:14" ht="159" customHeight="1">
      <c r="A14" s="402" t="s">
        <v>19</v>
      </c>
      <c r="B14" s="402" t="s">
        <v>7</v>
      </c>
      <c r="C14" s="392">
        <v>5</v>
      </c>
      <c r="D14" s="391" t="s">
        <v>136</v>
      </c>
      <c r="E14" s="266" t="s">
        <v>130</v>
      </c>
      <c r="F14" s="382" t="s">
        <v>130</v>
      </c>
      <c r="G14" s="393">
        <v>49</v>
      </c>
      <c r="H14" s="393">
        <v>48</v>
      </c>
      <c r="I14" s="394">
        <v>53.2</v>
      </c>
      <c r="J14" s="395">
        <f>I14/H14</f>
        <v>1.1083333333333334</v>
      </c>
      <c r="K14" s="393">
        <f>I14/G14*100</f>
        <v>108.57142857142858</v>
      </c>
      <c r="L14" s="396" t="s">
        <v>465</v>
      </c>
      <c r="M14" s="27"/>
      <c r="N14" s="81">
        <f t="shared" si="0"/>
        <v>1</v>
      </c>
    </row>
    <row r="15" spans="1:14" s="46" customFormat="1" ht="19.5" customHeight="1">
      <c r="A15" s="403"/>
      <c r="B15" s="403"/>
      <c r="C15" s="403"/>
      <c r="D15" s="404" t="s">
        <v>150</v>
      </c>
      <c r="E15" s="405">
        <f>N9</f>
        <v>0.980475884244373</v>
      </c>
      <c r="F15" s="406"/>
      <c r="G15" s="407"/>
      <c r="H15" s="408"/>
      <c r="I15" s="408"/>
      <c r="J15" s="242">
        <f>J10+J11+J12+J13+J14</f>
        <v>7.664558908401353</v>
      </c>
      <c r="K15" s="406"/>
      <c r="L15" s="407"/>
      <c r="M15" s="45"/>
      <c r="N15" s="81"/>
    </row>
    <row r="16" spans="1:14" ht="27.75" customHeight="1">
      <c r="A16" s="387" t="s">
        <v>19</v>
      </c>
      <c r="B16" s="387" t="s">
        <v>6</v>
      </c>
      <c r="C16" s="388"/>
      <c r="D16" s="631" t="s">
        <v>104</v>
      </c>
      <c r="E16" s="632"/>
      <c r="F16" s="632"/>
      <c r="G16" s="632"/>
      <c r="H16" s="632"/>
      <c r="I16" s="632"/>
      <c r="J16" s="632"/>
      <c r="K16" s="632"/>
      <c r="L16" s="389"/>
      <c r="M16" s="47"/>
      <c r="N16" s="185">
        <f>SUM(N17:N21)/C21</f>
        <v>1</v>
      </c>
    </row>
    <row r="17" spans="1:14" s="20" customFormat="1" ht="83.25" customHeight="1">
      <c r="A17" s="402" t="s">
        <v>19</v>
      </c>
      <c r="B17" s="402" t="s">
        <v>6</v>
      </c>
      <c r="C17" s="392">
        <v>1</v>
      </c>
      <c r="D17" s="409" t="s">
        <v>287</v>
      </c>
      <c r="E17" s="392" t="s">
        <v>130</v>
      </c>
      <c r="F17" s="392" t="s">
        <v>130</v>
      </c>
      <c r="G17" s="410">
        <v>0</v>
      </c>
      <c r="H17" s="410">
        <v>0</v>
      </c>
      <c r="I17" s="411">
        <v>0</v>
      </c>
      <c r="J17" s="412">
        <v>1</v>
      </c>
      <c r="K17" s="393">
        <v>0</v>
      </c>
      <c r="L17" s="413" t="s">
        <v>288</v>
      </c>
      <c r="M17" s="37"/>
      <c r="N17" s="81">
        <f t="shared" si="0"/>
        <v>1</v>
      </c>
    </row>
    <row r="18" spans="1:14" s="20" customFormat="1" ht="111" customHeight="1">
      <c r="A18" s="402" t="s">
        <v>19</v>
      </c>
      <c r="B18" s="402" t="s">
        <v>6</v>
      </c>
      <c r="C18" s="392">
        <v>2</v>
      </c>
      <c r="D18" s="409" t="s">
        <v>137</v>
      </c>
      <c r="E18" s="392" t="s">
        <v>130</v>
      </c>
      <c r="F18" s="392" t="s">
        <v>130</v>
      </c>
      <c r="G18" s="410">
        <v>0</v>
      </c>
      <c r="H18" s="410">
        <v>0</v>
      </c>
      <c r="I18" s="411">
        <v>0</v>
      </c>
      <c r="J18" s="412">
        <v>1</v>
      </c>
      <c r="K18" s="393">
        <v>0</v>
      </c>
      <c r="L18" s="413" t="s">
        <v>288</v>
      </c>
      <c r="M18" s="37"/>
      <c r="N18" s="81">
        <f t="shared" si="0"/>
        <v>1</v>
      </c>
    </row>
    <row r="19" spans="1:14" s="20" customFormat="1" ht="177.75" customHeight="1">
      <c r="A19" s="402" t="s">
        <v>19</v>
      </c>
      <c r="B19" s="402" t="s">
        <v>6</v>
      </c>
      <c r="C19" s="392">
        <v>3</v>
      </c>
      <c r="D19" s="409" t="s">
        <v>138</v>
      </c>
      <c r="E19" s="392" t="s">
        <v>130</v>
      </c>
      <c r="F19" s="392" t="s">
        <v>130</v>
      </c>
      <c r="G19" s="393">
        <v>94</v>
      </c>
      <c r="H19" s="393">
        <v>94</v>
      </c>
      <c r="I19" s="394">
        <v>94</v>
      </c>
      <c r="J19" s="412">
        <f>H19/I19</f>
        <v>1</v>
      </c>
      <c r="K19" s="393">
        <f>I19/G19*100</f>
        <v>100</v>
      </c>
      <c r="L19" s="413" t="s">
        <v>288</v>
      </c>
      <c r="M19" s="38"/>
      <c r="N19" s="81">
        <f t="shared" si="0"/>
        <v>1</v>
      </c>
    </row>
    <row r="20" spans="1:14" s="20" customFormat="1" ht="139.5" customHeight="1">
      <c r="A20" s="402" t="s">
        <v>19</v>
      </c>
      <c r="B20" s="402" t="s">
        <v>6</v>
      </c>
      <c r="C20" s="392">
        <v>4</v>
      </c>
      <c r="D20" s="409" t="s">
        <v>139</v>
      </c>
      <c r="E20" s="392" t="s">
        <v>130</v>
      </c>
      <c r="F20" s="392" t="s">
        <v>130</v>
      </c>
      <c r="G20" s="410">
        <v>78</v>
      </c>
      <c r="H20" s="410">
        <v>81</v>
      </c>
      <c r="I20" s="411">
        <v>78</v>
      </c>
      <c r="J20" s="412">
        <f>H20/I20</f>
        <v>1.0384615384615385</v>
      </c>
      <c r="K20" s="393">
        <v>0</v>
      </c>
      <c r="L20" s="413" t="s">
        <v>288</v>
      </c>
      <c r="M20" s="37"/>
      <c r="N20" s="81">
        <f t="shared" si="0"/>
        <v>1</v>
      </c>
    </row>
    <row r="21" spans="1:14" s="20" customFormat="1" ht="172.5" customHeight="1">
      <c r="A21" s="402" t="s">
        <v>19</v>
      </c>
      <c r="B21" s="402" t="s">
        <v>6</v>
      </c>
      <c r="C21" s="392">
        <v>5</v>
      </c>
      <c r="D21" s="409" t="s">
        <v>276</v>
      </c>
      <c r="E21" s="392" t="s">
        <v>130</v>
      </c>
      <c r="F21" s="392" t="s">
        <v>130</v>
      </c>
      <c r="G21" s="410">
        <v>35.6</v>
      </c>
      <c r="H21" s="410">
        <v>30</v>
      </c>
      <c r="I21" s="411">
        <v>35</v>
      </c>
      <c r="J21" s="412">
        <f>I21/H21</f>
        <v>1.1666666666666667</v>
      </c>
      <c r="K21" s="393">
        <f>I21/G21*100</f>
        <v>98.31460674157303</v>
      </c>
      <c r="L21" s="413" t="s">
        <v>489</v>
      </c>
      <c r="M21" s="37"/>
      <c r="N21" s="81">
        <f t="shared" si="0"/>
        <v>1</v>
      </c>
    </row>
    <row r="22" spans="1:14" s="46" customFormat="1" ht="19.5" customHeight="1">
      <c r="A22" s="403"/>
      <c r="B22" s="403"/>
      <c r="C22" s="403"/>
      <c r="D22" s="404" t="s">
        <v>150</v>
      </c>
      <c r="E22" s="405">
        <f>N16</f>
        <v>1</v>
      </c>
      <c r="F22" s="406"/>
      <c r="G22" s="407"/>
      <c r="H22" s="408"/>
      <c r="I22" s="408"/>
      <c r="J22" s="242">
        <f>J17+J18+J19+J20+J21</f>
        <v>5.205128205128205</v>
      </c>
      <c r="K22" s="406"/>
      <c r="L22" s="407"/>
      <c r="M22" s="45"/>
      <c r="N22" s="81"/>
    </row>
    <row r="23" spans="1:14" ht="35.25" customHeight="1">
      <c r="A23" s="414"/>
      <c r="B23" s="414"/>
      <c r="C23" s="414"/>
      <c r="D23" s="640" t="s">
        <v>498</v>
      </c>
      <c r="E23" s="641"/>
      <c r="F23" s="641"/>
      <c r="G23" s="641"/>
      <c r="H23" s="641"/>
      <c r="I23" s="641"/>
      <c r="J23" s="641"/>
      <c r="K23" s="641"/>
      <c r="L23" s="415"/>
      <c r="M23" s="33"/>
      <c r="N23" s="186">
        <f>SUM(N24:N30)/C30</f>
        <v>0.8476190476190476</v>
      </c>
    </row>
    <row r="24" spans="1:14" s="35" customFormat="1" ht="232.5" customHeight="1">
      <c r="A24" s="402" t="s">
        <v>19</v>
      </c>
      <c r="B24" s="402">
        <v>3</v>
      </c>
      <c r="C24" s="392">
        <v>1</v>
      </c>
      <c r="D24" s="391" t="s">
        <v>518</v>
      </c>
      <c r="E24" s="382" t="s">
        <v>130</v>
      </c>
      <c r="F24" s="416">
        <v>12.3</v>
      </c>
      <c r="G24" s="417">
        <v>80</v>
      </c>
      <c r="H24" s="393">
        <v>64</v>
      </c>
      <c r="I24" s="418">
        <v>80.4</v>
      </c>
      <c r="J24" s="412">
        <f aca="true" t="shared" si="1" ref="J24:J30">I24/H24</f>
        <v>1.25625</v>
      </c>
      <c r="K24" s="417">
        <f aca="true" t="shared" si="2" ref="K24:K29">I24/G24*100</f>
        <v>100.50000000000001</v>
      </c>
      <c r="L24" s="419" t="s">
        <v>490</v>
      </c>
      <c r="M24" s="36"/>
      <c r="N24" s="81">
        <f t="shared" si="0"/>
        <v>1</v>
      </c>
    </row>
    <row r="25" spans="1:14" s="35" customFormat="1" ht="228" customHeight="1">
      <c r="A25" s="402" t="s">
        <v>19</v>
      </c>
      <c r="B25" s="402" t="s">
        <v>54</v>
      </c>
      <c r="C25" s="392">
        <v>2</v>
      </c>
      <c r="D25" s="391" t="s">
        <v>519</v>
      </c>
      <c r="E25" s="382" t="s">
        <v>130</v>
      </c>
      <c r="F25" s="416"/>
      <c r="G25" s="417">
        <v>42</v>
      </c>
      <c r="H25" s="393">
        <v>40.9</v>
      </c>
      <c r="I25" s="420">
        <v>42</v>
      </c>
      <c r="J25" s="412">
        <f t="shared" si="1"/>
        <v>1.0268948655256724</v>
      </c>
      <c r="K25" s="417">
        <f t="shared" si="2"/>
        <v>100</v>
      </c>
      <c r="L25" s="419" t="s">
        <v>376</v>
      </c>
      <c r="M25" s="36"/>
      <c r="N25" s="81">
        <f t="shared" si="0"/>
        <v>1</v>
      </c>
    </row>
    <row r="26" spans="1:14" s="35" customFormat="1" ht="102" customHeight="1">
      <c r="A26" s="402" t="s">
        <v>19</v>
      </c>
      <c r="B26" s="402" t="s">
        <v>54</v>
      </c>
      <c r="C26" s="392">
        <v>3</v>
      </c>
      <c r="D26" s="391" t="s">
        <v>520</v>
      </c>
      <c r="E26" s="382" t="s">
        <v>130</v>
      </c>
      <c r="F26" s="416"/>
      <c r="G26" s="417">
        <v>97.8</v>
      </c>
      <c r="H26" s="393">
        <v>65</v>
      </c>
      <c r="I26" s="418">
        <v>97.8</v>
      </c>
      <c r="J26" s="412">
        <f t="shared" si="1"/>
        <v>1.5046153846153845</v>
      </c>
      <c r="K26" s="417">
        <f t="shared" si="2"/>
        <v>100</v>
      </c>
      <c r="L26" s="419" t="s">
        <v>491</v>
      </c>
      <c r="M26" s="36"/>
      <c r="N26" s="81">
        <f t="shared" si="0"/>
        <v>1</v>
      </c>
    </row>
    <row r="27" spans="1:14" s="35" customFormat="1" ht="108.75" customHeight="1">
      <c r="A27" s="402" t="s">
        <v>19</v>
      </c>
      <c r="B27" s="402" t="s">
        <v>54</v>
      </c>
      <c r="C27" s="392">
        <v>4</v>
      </c>
      <c r="D27" s="391" t="s">
        <v>521</v>
      </c>
      <c r="E27" s="382" t="s">
        <v>130</v>
      </c>
      <c r="F27" s="416"/>
      <c r="G27" s="417">
        <v>70</v>
      </c>
      <c r="H27" s="393">
        <v>75</v>
      </c>
      <c r="I27" s="420">
        <v>70</v>
      </c>
      <c r="J27" s="412">
        <f t="shared" si="1"/>
        <v>0.9333333333333333</v>
      </c>
      <c r="K27" s="417">
        <f t="shared" si="2"/>
        <v>100</v>
      </c>
      <c r="L27" s="413" t="s">
        <v>288</v>
      </c>
      <c r="M27" s="36"/>
      <c r="N27" s="81">
        <f t="shared" si="0"/>
        <v>0.9333333333333333</v>
      </c>
    </row>
    <row r="28" spans="1:14" s="35" customFormat="1" ht="248.25" customHeight="1">
      <c r="A28" s="402" t="s">
        <v>19</v>
      </c>
      <c r="B28" s="402" t="s">
        <v>54</v>
      </c>
      <c r="C28" s="392">
        <v>5</v>
      </c>
      <c r="D28" s="391" t="s">
        <v>522</v>
      </c>
      <c r="E28" s="382" t="s">
        <v>130</v>
      </c>
      <c r="F28" s="416"/>
      <c r="G28" s="417">
        <v>100</v>
      </c>
      <c r="H28" s="417">
        <v>100</v>
      </c>
      <c r="I28" s="420">
        <v>100</v>
      </c>
      <c r="J28" s="395">
        <f t="shared" si="1"/>
        <v>1</v>
      </c>
      <c r="K28" s="417">
        <f t="shared" si="2"/>
        <v>100</v>
      </c>
      <c r="L28" s="413" t="s">
        <v>288</v>
      </c>
      <c r="M28" s="36"/>
      <c r="N28" s="81">
        <f t="shared" si="0"/>
        <v>1</v>
      </c>
    </row>
    <row r="29" spans="1:14" s="35" customFormat="1" ht="225">
      <c r="A29" s="402" t="s">
        <v>19</v>
      </c>
      <c r="B29" s="402" t="s">
        <v>54</v>
      </c>
      <c r="C29" s="392">
        <v>6</v>
      </c>
      <c r="D29" s="391" t="s">
        <v>523</v>
      </c>
      <c r="E29" s="382" t="s">
        <v>130</v>
      </c>
      <c r="F29" s="416"/>
      <c r="G29" s="417">
        <v>17</v>
      </c>
      <c r="H29" s="417">
        <v>14</v>
      </c>
      <c r="I29" s="418">
        <v>16</v>
      </c>
      <c r="J29" s="412">
        <f t="shared" si="1"/>
        <v>1.1428571428571428</v>
      </c>
      <c r="K29" s="417">
        <f t="shared" si="2"/>
        <v>94.11764705882352</v>
      </c>
      <c r="L29" s="351" t="s">
        <v>492</v>
      </c>
      <c r="M29" s="36"/>
      <c r="N29" s="81">
        <f t="shared" si="0"/>
        <v>1</v>
      </c>
    </row>
    <row r="30" spans="1:14" s="35" customFormat="1" ht="116.25" customHeight="1">
      <c r="A30" s="402" t="s">
        <v>19</v>
      </c>
      <c r="B30" s="402" t="s">
        <v>54</v>
      </c>
      <c r="C30" s="392">
        <v>7</v>
      </c>
      <c r="D30" s="409" t="s">
        <v>524</v>
      </c>
      <c r="E30" s="382" t="s">
        <v>130</v>
      </c>
      <c r="F30" s="416"/>
      <c r="G30" s="417">
        <v>0</v>
      </c>
      <c r="H30" s="417">
        <v>700</v>
      </c>
      <c r="I30" s="420">
        <v>0</v>
      </c>
      <c r="J30" s="412">
        <f t="shared" si="1"/>
        <v>0</v>
      </c>
      <c r="K30" s="417" t="s">
        <v>493</v>
      </c>
      <c r="L30" s="413" t="s">
        <v>375</v>
      </c>
      <c r="M30" s="36"/>
      <c r="N30" s="81">
        <f t="shared" si="0"/>
        <v>0</v>
      </c>
    </row>
    <row r="31" spans="1:14" s="46" customFormat="1" ht="19.5" customHeight="1">
      <c r="A31" s="403"/>
      <c r="B31" s="403"/>
      <c r="C31" s="403"/>
      <c r="D31" s="404" t="s">
        <v>150</v>
      </c>
      <c r="E31" s="405">
        <f>N23</f>
        <v>0.8476190476190476</v>
      </c>
      <c r="F31" s="406"/>
      <c r="G31" s="407"/>
      <c r="H31" s="408"/>
      <c r="I31" s="408"/>
      <c r="J31" s="242">
        <f>J24+J25+J26+J27+J28+J29+J30</f>
        <v>6.863950726331533</v>
      </c>
      <c r="K31" s="406"/>
      <c r="L31" s="407"/>
      <c r="M31" s="45"/>
      <c r="N31" s="81"/>
    </row>
    <row r="32" spans="1:14" s="35" customFormat="1" ht="37.5" customHeight="1">
      <c r="A32" s="387" t="s">
        <v>19</v>
      </c>
      <c r="B32" s="387">
        <v>4</v>
      </c>
      <c r="C32" s="421"/>
      <c r="D32" s="642" t="s">
        <v>105</v>
      </c>
      <c r="E32" s="643"/>
      <c r="F32" s="643"/>
      <c r="G32" s="643"/>
      <c r="H32" s="643"/>
      <c r="I32" s="643"/>
      <c r="J32" s="643"/>
      <c r="K32" s="643"/>
      <c r="L32" s="422"/>
      <c r="M32" s="36"/>
      <c r="N32" s="186">
        <f>SUM(N33:N43)/C43</f>
        <v>0.8109090909090909</v>
      </c>
    </row>
    <row r="33" spans="1:14" s="35" customFormat="1" ht="86.25" customHeight="1">
      <c r="A33" s="402" t="s">
        <v>19</v>
      </c>
      <c r="B33" s="402" t="s">
        <v>56</v>
      </c>
      <c r="C33" s="392">
        <v>1</v>
      </c>
      <c r="D33" s="391" t="s">
        <v>525</v>
      </c>
      <c r="E33" s="382" t="s">
        <v>277</v>
      </c>
      <c r="F33" s="423"/>
      <c r="G33" s="417">
        <v>0</v>
      </c>
      <c r="H33" s="424">
        <v>825</v>
      </c>
      <c r="I33" s="394">
        <v>0</v>
      </c>
      <c r="J33" s="412">
        <v>0</v>
      </c>
      <c r="K33" s="393">
        <v>0</v>
      </c>
      <c r="L33" s="401" t="s">
        <v>149</v>
      </c>
      <c r="M33" s="28"/>
      <c r="N33" s="81">
        <f t="shared" si="0"/>
        <v>0</v>
      </c>
    </row>
    <row r="34" spans="1:14" s="35" customFormat="1" ht="253.5" customHeight="1">
      <c r="A34" s="402" t="s">
        <v>19</v>
      </c>
      <c r="B34" s="402" t="s">
        <v>56</v>
      </c>
      <c r="C34" s="392">
        <v>2</v>
      </c>
      <c r="D34" s="391" t="s">
        <v>526</v>
      </c>
      <c r="E34" s="382" t="s">
        <v>277</v>
      </c>
      <c r="F34" s="423"/>
      <c r="G34" s="417">
        <v>240</v>
      </c>
      <c r="H34" s="424">
        <v>0</v>
      </c>
      <c r="I34" s="394">
        <v>240</v>
      </c>
      <c r="J34" s="412">
        <v>0</v>
      </c>
      <c r="K34" s="393">
        <f aca="true" t="shared" si="3" ref="K34:K43">I34/G34*100</f>
        <v>100</v>
      </c>
      <c r="L34" s="401" t="s">
        <v>149</v>
      </c>
      <c r="M34" s="28"/>
      <c r="N34" s="81">
        <f t="shared" si="0"/>
        <v>0</v>
      </c>
    </row>
    <row r="35" spans="1:14" s="35" customFormat="1" ht="318" customHeight="1">
      <c r="A35" s="402" t="s">
        <v>19</v>
      </c>
      <c r="B35" s="402" t="s">
        <v>56</v>
      </c>
      <c r="C35" s="392">
        <v>3</v>
      </c>
      <c r="D35" s="391" t="s">
        <v>527</v>
      </c>
      <c r="E35" s="382" t="s">
        <v>278</v>
      </c>
      <c r="F35" s="423"/>
      <c r="G35" s="417">
        <v>36</v>
      </c>
      <c r="H35" s="417">
        <v>50</v>
      </c>
      <c r="I35" s="394">
        <v>46.1</v>
      </c>
      <c r="J35" s="412">
        <f>H35/I35</f>
        <v>1.0845986984815619</v>
      </c>
      <c r="K35" s="393">
        <f t="shared" si="3"/>
        <v>128.05555555555557</v>
      </c>
      <c r="L35" s="425" t="s">
        <v>533</v>
      </c>
      <c r="M35" s="28"/>
      <c r="N35" s="81">
        <f t="shared" si="0"/>
        <v>1</v>
      </c>
    </row>
    <row r="36" spans="1:14" s="35" customFormat="1" ht="66" customHeight="1">
      <c r="A36" s="402" t="s">
        <v>19</v>
      </c>
      <c r="B36" s="402" t="s">
        <v>56</v>
      </c>
      <c r="C36" s="392">
        <v>4</v>
      </c>
      <c r="D36" s="391" t="s">
        <v>146</v>
      </c>
      <c r="E36" s="382" t="s">
        <v>130</v>
      </c>
      <c r="F36" s="423"/>
      <c r="G36" s="417">
        <v>55</v>
      </c>
      <c r="H36" s="424">
        <v>55</v>
      </c>
      <c r="I36" s="394">
        <v>55</v>
      </c>
      <c r="J36" s="412">
        <f aca="true" t="shared" si="4" ref="J36:J43">I36/H36</f>
        <v>1</v>
      </c>
      <c r="K36" s="393">
        <f t="shared" si="3"/>
        <v>100</v>
      </c>
      <c r="L36" s="401" t="s">
        <v>149</v>
      </c>
      <c r="M36" s="28"/>
      <c r="N36" s="81">
        <f t="shared" si="0"/>
        <v>1</v>
      </c>
    </row>
    <row r="37" spans="1:14" s="35" customFormat="1" ht="240" customHeight="1">
      <c r="A37" s="402" t="s">
        <v>19</v>
      </c>
      <c r="B37" s="402" t="s">
        <v>56</v>
      </c>
      <c r="C37" s="392">
        <v>5</v>
      </c>
      <c r="D37" s="391" t="s">
        <v>145</v>
      </c>
      <c r="E37" s="382" t="s">
        <v>130</v>
      </c>
      <c r="F37" s="423"/>
      <c r="G37" s="417">
        <v>31</v>
      </c>
      <c r="H37" s="424">
        <v>31</v>
      </c>
      <c r="I37" s="394">
        <v>31</v>
      </c>
      <c r="J37" s="412">
        <f t="shared" si="4"/>
        <v>1</v>
      </c>
      <c r="K37" s="393">
        <f t="shared" si="3"/>
        <v>100</v>
      </c>
      <c r="L37" s="315" t="s">
        <v>467</v>
      </c>
      <c r="M37" s="28"/>
      <c r="N37" s="81">
        <f t="shared" si="0"/>
        <v>1</v>
      </c>
    </row>
    <row r="38" spans="1:14" s="35" customFormat="1" ht="93" customHeight="1">
      <c r="A38" s="402" t="s">
        <v>19</v>
      </c>
      <c r="B38" s="402" t="s">
        <v>56</v>
      </c>
      <c r="C38" s="392">
        <v>6</v>
      </c>
      <c r="D38" s="391" t="s">
        <v>134</v>
      </c>
      <c r="E38" s="426" t="s">
        <v>135</v>
      </c>
      <c r="F38" s="416"/>
      <c r="G38" s="394">
        <v>22769.7</v>
      </c>
      <c r="H38" s="394">
        <v>22782</v>
      </c>
      <c r="I38" s="394">
        <v>25113.56</v>
      </c>
      <c r="J38" s="427">
        <f t="shared" si="4"/>
        <v>1.1023421999824423</v>
      </c>
      <c r="K38" s="394">
        <f t="shared" si="3"/>
        <v>110.2937675946543</v>
      </c>
      <c r="L38" s="315" t="s">
        <v>294</v>
      </c>
      <c r="M38" s="28"/>
      <c r="N38" s="81">
        <f t="shared" si="0"/>
        <v>1</v>
      </c>
    </row>
    <row r="39" spans="1:14" s="35" customFormat="1" ht="114.75" customHeight="1">
      <c r="A39" s="402" t="s">
        <v>19</v>
      </c>
      <c r="B39" s="402" t="s">
        <v>56</v>
      </c>
      <c r="C39" s="392">
        <v>7</v>
      </c>
      <c r="D39" s="391" t="s">
        <v>140</v>
      </c>
      <c r="E39" s="426" t="s">
        <v>141</v>
      </c>
      <c r="F39" s="416"/>
      <c r="G39" s="394">
        <v>32529.3</v>
      </c>
      <c r="H39" s="394">
        <v>27675</v>
      </c>
      <c r="I39" s="394">
        <v>37752</v>
      </c>
      <c r="J39" s="427">
        <f t="shared" si="4"/>
        <v>1.364119241192412</v>
      </c>
      <c r="K39" s="394">
        <f t="shared" si="3"/>
        <v>116.05537161881749</v>
      </c>
      <c r="L39" s="315" t="s">
        <v>294</v>
      </c>
      <c r="M39" s="28"/>
      <c r="N39" s="81">
        <f t="shared" si="0"/>
        <v>1</v>
      </c>
    </row>
    <row r="40" spans="1:14" s="35" customFormat="1" ht="105" customHeight="1">
      <c r="A40" s="402" t="s">
        <v>19</v>
      </c>
      <c r="B40" s="402" t="s">
        <v>56</v>
      </c>
      <c r="C40" s="392">
        <v>8</v>
      </c>
      <c r="D40" s="391" t="s">
        <v>143</v>
      </c>
      <c r="E40" s="426" t="s">
        <v>141</v>
      </c>
      <c r="F40" s="416"/>
      <c r="G40" s="394">
        <v>28855.3</v>
      </c>
      <c r="H40" s="394">
        <v>27457.55</v>
      </c>
      <c r="I40" s="394">
        <v>28345</v>
      </c>
      <c r="J40" s="427">
        <f t="shared" si="4"/>
        <v>1.0323208006541007</v>
      </c>
      <c r="K40" s="394">
        <f t="shared" si="3"/>
        <v>98.23152072582853</v>
      </c>
      <c r="L40" s="315" t="s">
        <v>445</v>
      </c>
      <c r="M40" s="28"/>
      <c r="N40" s="81">
        <f t="shared" si="0"/>
        <v>1</v>
      </c>
    </row>
    <row r="41" spans="1:14" s="35" customFormat="1" ht="132.75" customHeight="1">
      <c r="A41" s="402" t="s">
        <v>19</v>
      </c>
      <c r="B41" s="402" t="s">
        <v>56</v>
      </c>
      <c r="C41" s="392">
        <v>9</v>
      </c>
      <c r="D41" s="391" t="s">
        <v>142</v>
      </c>
      <c r="E41" s="382" t="s">
        <v>4</v>
      </c>
      <c r="F41" s="428"/>
      <c r="G41" s="397">
        <v>5.01</v>
      </c>
      <c r="H41" s="397">
        <v>4.29</v>
      </c>
      <c r="I41" s="399">
        <v>5.04</v>
      </c>
      <c r="J41" s="412">
        <f>I41/H41</f>
        <v>1.1748251748251748</v>
      </c>
      <c r="K41" s="393">
        <f t="shared" si="3"/>
        <v>100.5988023952096</v>
      </c>
      <c r="L41" s="315" t="s">
        <v>528</v>
      </c>
      <c r="M41" s="28"/>
      <c r="N41" s="81">
        <f t="shared" si="0"/>
        <v>1</v>
      </c>
    </row>
    <row r="42" spans="1:14" s="35" customFormat="1" ht="97.5" customHeight="1">
      <c r="A42" s="402" t="s">
        <v>19</v>
      </c>
      <c r="B42" s="402" t="s">
        <v>56</v>
      </c>
      <c r="C42" s="392">
        <v>10</v>
      </c>
      <c r="D42" s="391" t="s">
        <v>144</v>
      </c>
      <c r="E42" s="382" t="s">
        <v>130</v>
      </c>
      <c r="F42" s="423"/>
      <c r="G42" s="417">
        <v>22</v>
      </c>
      <c r="H42" s="424">
        <v>16.2</v>
      </c>
      <c r="I42" s="394">
        <v>24</v>
      </c>
      <c r="J42" s="412">
        <f t="shared" si="4"/>
        <v>1.4814814814814816</v>
      </c>
      <c r="K42" s="393">
        <f t="shared" si="3"/>
        <v>109.09090909090908</v>
      </c>
      <c r="L42" s="315" t="s">
        <v>470</v>
      </c>
      <c r="M42" s="28"/>
      <c r="N42" s="81">
        <f t="shared" si="0"/>
        <v>1</v>
      </c>
    </row>
    <row r="43" spans="1:14" s="35" customFormat="1" ht="209.25" customHeight="1">
      <c r="A43" s="402" t="s">
        <v>19</v>
      </c>
      <c r="B43" s="402" t="s">
        <v>56</v>
      </c>
      <c r="C43" s="392">
        <v>11</v>
      </c>
      <c r="D43" s="409" t="s">
        <v>529</v>
      </c>
      <c r="E43" s="382" t="s">
        <v>279</v>
      </c>
      <c r="F43" s="423"/>
      <c r="G43" s="397">
        <v>86.02</v>
      </c>
      <c r="H43" s="429">
        <v>100</v>
      </c>
      <c r="I43" s="399">
        <v>92</v>
      </c>
      <c r="J43" s="412">
        <f t="shared" si="4"/>
        <v>0.92</v>
      </c>
      <c r="K43" s="393">
        <f t="shared" si="3"/>
        <v>106.95187165775401</v>
      </c>
      <c r="L43" s="315" t="s">
        <v>471</v>
      </c>
      <c r="M43" s="28"/>
      <c r="N43" s="81">
        <f t="shared" si="0"/>
        <v>0.92</v>
      </c>
    </row>
    <row r="44" spans="1:14" s="46" customFormat="1" ht="19.5" customHeight="1">
      <c r="A44" s="402"/>
      <c r="B44" s="430"/>
      <c r="C44" s="403"/>
      <c r="D44" s="404" t="s">
        <v>150</v>
      </c>
      <c r="E44" s="405">
        <f>N32</f>
        <v>0.8109090909090909</v>
      </c>
      <c r="F44" s="406"/>
      <c r="G44" s="407"/>
      <c r="H44" s="408"/>
      <c r="I44" s="408"/>
      <c r="J44" s="242">
        <f>J33+J34+J35+J36+J37+J38+J39+J40+J41+J42+J43</f>
        <v>10.159687596617173</v>
      </c>
      <c r="K44" s="406"/>
      <c r="L44" s="407"/>
      <c r="M44" s="45"/>
      <c r="N44" s="81"/>
    </row>
    <row r="45" spans="1:14" ht="18" customHeight="1">
      <c r="A45" s="431" t="s">
        <v>19</v>
      </c>
      <c r="B45" s="431" t="s">
        <v>61</v>
      </c>
      <c r="C45" s="432"/>
      <c r="D45" s="642" t="s">
        <v>106</v>
      </c>
      <c r="E45" s="643"/>
      <c r="F45" s="643"/>
      <c r="G45" s="643"/>
      <c r="H45" s="643"/>
      <c r="I45" s="643"/>
      <c r="J45" s="643"/>
      <c r="K45" s="643"/>
      <c r="L45" s="433"/>
      <c r="M45" s="32"/>
      <c r="N45" s="186">
        <f>SUM(N46:N47)/C47</f>
        <v>1</v>
      </c>
    </row>
    <row r="46" spans="1:14" s="35" customFormat="1" ht="76.5" customHeight="1">
      <c r="A46" s="434" t="s">
        <v>19</v>
      </c>
      <c r="B46" s="434" t="s">
        <v>61</v>
      </c>
      <c r="C46" s="266">
        <v>1</v>
      </c>
      <c r="D46" s="435" t="s">
        <v>147</v>
      </c>
      <c r="E46" s="266" t="s">
        <v>151</v>
      </c>
      <c r="F46" s="401" t="s">
        <v>130</v>
      </c>
      <c r="G46" s="401">
        <v>100</v>
      </c>
      <c r="H46" s="401">
        <v>100</v>
      </c>
      <c r="I46" s="436">
        <v>100</v>
      </c>
      <c r="J46" s="437">
        <f>I46/H46</f>
        <v>1</v>
      </c>
      <c r="K46" s="393">
        <f>I46/G46*100</f>
        <v>100</v>
      </c>
      <c r="L46" s="393" t="s">
        <v>149</v>
      </c>
      <c r="M46" s="36">
        <v>100</v>
      </c>
      <c r="N46" s="81">
        <f t="shared" si="0"/>
        <v>1</v>
      </c>
    </row>
    <row r="47" spans="1:14" s="35" customFormat="1" ht="76.5" customHeight="1">
      <c r="A47" s="434" t="s">
        <v>19</v>
      </c>
      <c r="B47" s="434" t="s">
        <v>61</v>
      </c>
      <c r="C47" s="266">
        <v>2</v>
      </c>
      <c r="D47" s="435" t="s">
        <v>148</v>
      </c>
      <c r="E47" s="266" t="s">
        <v>151</v>
      </c>
      <c r="F47" s="401" t="s">
        <v>130</v>
      </c>
      <c r="G47" s="401">
        <v>97.4</v>
      </c>
      <c r="H47" s="401">
        <v>95.2</v>
      </c>
      <c r="I47" s="436">
        <v>97.5</v>
      </c>
      <c r="J47" s="437">
        <f>I47/H47</f>
        <v>1.0241596638655461</v>
      </c>
      <c r="K47" s="393">
        <f>I47/G47*100</f>
        <v>100.10266940451744</v>
      </c>
      <c r="L47" s="401" t="s">
        <v>348</v>
      </c>
      <c r="M47" s="36"/>
      <c r="N47" s="81">
        <f t="shared" si="0"/>
        <v>1</v>
      </c>
    </row>
    <row r="48" spans="1:14" s="46" customFormat="1" ht="19.5" customHeight="1">
      <c r="A48" s="430"/>
      <c r="B48" s="430"/>
      <c r="C48" s="403"/>
      <c r="D48" s="404" t="s">
        <v>150</v>
      </c>
      <c r="E48" s="438">
        <f>N45</f>
        <v>1</v>
      </c>
      <c r="F48" s="406"/>
      <c r="G48" s="407"/>
      <c r="H48" s="408"/>
      <c r="I48" s="408"/>
      <c r="J48" s="242">
        <f>J46+J47</f>
        <v>2.024159663865546</v>
      </c>
      <c r="K48" s="406"/>
      <c r="L48" s="407"/>
      <c r="M48" s="45"/>
      <c r="N48" s="81"/>
    </row>
    <row r="49" spans="1:14" s="35" customFormat="1" ht="17.25" customHeight="1">
      <c r="A49" s="431" t="s">
        <v>19</v>
      </c>
      <c r="B49" s="431" t="s">
        <v>63</v>
      </c>
      <c r="C49" s="432"/>
      <c r="D49" s="631" t="s">
        <v>155</v>
      </c>
      <c r="E49" s="632"/>
      <c r="F49" s="632"/>
      <c r="G49" s="632"/>
      <c r="H49" s="632"/>
      <c r="I49" s="632"/>
      <c r="J49" s="632"/>
      <c r="K49" s="632"/>
      <c r="L49" s="389"/>
      <c r="M49" s="36"/>
      <c r="N49" s="186">
        <f>SUM(N50:N59)/C59</f>
        <v>1.0656908813817627</v>
      </c>
    </row>
    <row r="50" spans="1:14" s="35" customFormat="1" ht="357" customHeight="1">
      <c r="A50" s="439" t="s">
        <v>19</v>
      </c>
      <c r="B50" s="439" t="s">
        <v>63</v>
      </c>
      <c r="C50" s="440"/>
      <c r="D50" s="441" t="s">
        <v>280</v>
      </c>
      <c r="E50" s="440" t="s">
        <v>152</v>
      </c>
      <c r="F50" s="442" t="s">
        <v>153</v>
      </c>
      <c r="G50" s="266">
        <v>104.8</v>
      </c>
      <c r="H50" s="426">
        <v>92</v>
      </c>
      <c r="I50" s="383">
        <v>111.2</v>
      </c>
      <c r="J50" s="437">
        <f>I50/H50</f>
        <v>1.2086956521739132</v>
      </c>
      <c r="K50" s="393">
        <f>I50/G50*100</f>
        <v>106.10687022900764</v>
      </c>
      <c r="L50" s="401" t="s">
        <v>488</v>
      </c>
      <c r="M50" s="36"/>
      <c r="N50" s="81">
        <f t="shared" si="0"/>
        <v>1</v>
      </c>
    </row>
    <row r="51" spans="1:14" s="35" customFormat="1" ht="29.25" customHeight="1">
      <c r="A51" s="439" t="s">
        <v>19</v>
      </c>
      <c r="B51" s="439" t="s">
        <v>63</v>
      </c>
      <c r="C51" s="440"/>
      <c r="D51" s="441" t="s">
        <v>32</v>
      </c>
      <c r="E51" s="440"/>
      <c r="F51" s="442"/>
      <c r="G51" s="266"/>
      <c r="H51" s="393"/>
      <c r="I51" s="383"/>
      <c r="J51" s="437"/>
      <c r="K51" s="393"/>
      <c r="L51" s="443"/>
      <c r="M51" s="36"/>
      <c r="N51" s="81">
        <f t="shared" si="0"/>
        <v>0</v>
      </c>
    </row>
    <row r="52" spans="1:14" s="35" customFormat="1" ht="65.25" customHeight="1">
      <c r="A52" s="439" t="s">
        <v>19</v>
      </c>
      <c r="B52" s="439" t="s">
        <v>63</v>
      </c>
      <c r="C52" s="440">
        <v>1</v>
      </c>
      <c r="D52" s="444" t="s">
        <v>281</v>
      </c>
      <c r="E52" s="440" t="s">
        <v>152</v>
      </c>
      <c r="F52" s="442" t="s">
        <v>153</v>
      </c>
      <c r="G52" s="266">
        <v>2.6</v>
      </c>
      <c r="H52" s="426">
        <v>10</v>
      </c>
      <c r="I52" s="383">
        <v>6.8</v>
      </c>
      <c r="J52" s="437">
        <f>H52/I52</f>
        <v>1.4705882352941178</v>
      </c>
      <c r="K52" s="393">
        <f aca="true" t="shared" si="5" ref="K52:K57">I52/G52*100</f>
        <v>261.53846153846155</v>
      </c>
      <c r="L52" s="445" t="s">
        <v>481</v>
      </c>
      <c r="M52" s="36"/>
      <c r="N52" s="81">
        <f t="shared" si="0"/>
        <v>1</v>
      </c>
    </row>
    <row r="53" spans="1:14" s="35" customFormat="1" ht="61.5" customHeight="1">
      <c r="A53" s="439" t="s">
        <v>19</v>
      </c>
      <c r="B53" s="439" t="s">
        <v>63</v>
      </c>
      <c r="C53" s="440">
        <v>2</v>
      </c>
      <c r="D53" s="444" t="s">
        <v>282</v>
      </c>
      <c r="E53" s="440" t="s">
        <v>152</v>
      </c>
      <c r="F53" s="442" t="s">
        <v>153</v>
      </c>
      <c r="G53" s="266">
        <v>11.5</v>
      </c>
      <c r="H53" s="426">
        <v>24</v>
      </c>
      <c r="I53" s="383">
        <v>25.4</v>
      </c>
      <c r="J53" s="437">
        <f>H53/I53</f>
        <v>0.9448818897637796</v>
      </c>
      <c r="K53" s="393">
        <f t="shared" si="5"/>
        <v>220.86956521739128</v>
      </c>
      <c r="L53" s="445" t="s">
        <v>479</v>
      </c>
      <c r="M53" s="36"/>
      <c r="N53" s="81">
        <f t="shared" si="0"/>
        <v>0.9448818897637796</v>
      </c>
    </row>
    <row r="54" spans="1:14" s="35" customFormat="1" ht="131.25">
      <c r="A54" s="439" t="s">
        <v>19</v>
      </c>
      <c r="B54" s="439" t="s">
        <v>63</v>
      </c>
      <c r="C54" s="440">
        <v>3</v>
      </c>
      <c r="D54" s="446" t="s">
        <v>530</v>
      </c>
      <c r="E54" s="440" t="s">
        <v>152</v>
      </c>
      <c r="F54" s="442" t="s">
        <v>153</v>
      </c>
      <c r="G54" s="266">
        <v>0.9</v>
      </c>
      <c r="H54" s="426">
        <v>8</v>
      </c>
      <c r="I54" s="383">
        <v>4</v>
      </c>
      <c r="J54" s="437">
        <f>H54/I54</f>
        <v>2</v>
      </c>
      <c r="K54" s="393">
        <f t="shared" si="5"/>
        <v>444.44444444444446</v>
      </c>
      <c r="L54" s="445" t="s">
        <v>486</v>
      </c>
      <c r="M54" s="36"/>
      <c r="N54" s="81">
        <f>IF(J54&gt;1,1,J54)</f>
        <v>1</v>
      </c>
    </row>
    <row r="55" spans="1:14" s="35" customFormat="1" ht="123" customHeight="1">
      <c r="A55" s="439" t="s">
        <v>19</v>
      </c>
      <c r="B55" s="439" t="s">
        <v>63</v>
      </c>
      <c r="C55" s="440">
        <v>4</v>
      </c>
      <c r="D55" s="444" t="s">
        <v>283</v>
      </c>
      <c r="E55" s="440" t="s">
        <v>152</v>
      </c>
      <c r="F55" s="442" t="s">
        <v>153</v>
      </c>
      <c r="G55" s="266">
        <v>3.94</v>
      </c>
      <c r="H55" s="426">
        <v>10</v>
      </c>
      <c r="I55" s="383">
        <v>6</v>
      </c>
      <c r="J55" s="437">
        <f>H55/I55</f>
        <v>1.6666666666666667</v>
      </c>
      <c r="K55" s="393">
        <f t="shared" si="5"/>
        <v>152.28426395939087</v>
      </c>
      <c r="L55" s="447" t="s">
        <v>480</v>
      </c>
      <c r="M55" s="36"/>
      <c r="N55" s="81">
        <f t="shared" si="0"/>
        <v>1</v>
      </c>
    </row>
    <row r="56" spans="1:14" s="35" customFormat="1" ht="156.75" customHeight="1">
      <c r="A56" s="439" t="s">
        <v>19</v>
      </c>
      <c r="B56" s="439" t="s">
        <v>63</v>
      </c>
      <c r="C56" s="440">
        <v>5</v>
      </c>
      <c r="D56" s="444" t="s">
        <v>284</v>
      </c>
      <c r="E56" s="440" t="s">
        <v>152</v>
      </c>
      <c r="F56" s="442" t="s">
        <v>153</v>
      </c>
      <c r="G56" s="266">
        <v>65</v>
      </c>
      <c r="H56" s="426">
        <v>62</v>
      </c>
      <c r="I56" s="383">
        <v>36</v>
      </c>
      <c r="J56" s="437">
        <f>I56/H56</f>
        <v>0.5806451612903226</v>
      </c>
      <c r="K56" s="393">
        <f t="shared" si="5"/>
        <v>55.38461538461539</v>
      </c>
      <c r="L56" s="445" t="s">
        <v>487</v>
      </c>
      <c r="M56" s="36"/>
      <c r="N56" s="81">
        <f t="shared" si="0"/>
        <v>0.5806451612903226</v>
      </c>
    </row>
    <row r="57" spans="1:14" s="35" customFormat="1" ht="96.75" customHeight="1">
      <c r="A57" s="439" t="s">
        <v>19</v>
      </c>
      <c r="B57" s="439" t="s">
        <v>63</v>
      </c>
      <c r="C57" s="440">
        <v>6</v>
      </c>
      <c r="D57" s="444" t="s">
        <v>531</v>
      </c>
      <c r="E57" s="440" t="s">
        <v>152</v>
      </c>
      <c r="F57" s="442" t="s">
        <v>153</v>
      </c>
      <c r="G57" s="266">
        <v>13.1</v>
      </c>
      <c r="H57" s="426">
        <v>12</v>
      </c>
      <c r="I57" s="383">
        <v>73</v>
      </c>
      <c r="J57" s="437">
        <f>I57/H57</f>
        <v>6.083333333333333</v>
      </c>
      <c r="K57" s="393">
        <f t="shared" si="5"/>
        <v>557.2519083969465</v>
      </c>
      <c r="L57" s="445" t="s">
        <v>482</v>
      </c>
      <c r="M57" s="36"/>
      <c r="N57" s="81">
        <f t="shared" si="0"/>
        <v>1</v>
      </c>
    </row>
    <row r="58" spans="1:14" s="35" customFormat="1" ht="139.5" customHeight="1">
      <c r="A58" s="439" t="s">
        <v>19</v>
      </c>
      <c r="B58" s="439" t="s">
        <v>63</v>
      </c>
      <c r="C58" s="440">
        <v>7</v>
      </c>
      <c r="D58" s="444" t="s">
        <v>285</v>
      </c>
      <c r="E58" s="440" t="s">
        <v>152</v>
      </c>
      <c r="F58" s="442" t="s">
        <v>153</v>
      </c>
      <c r="G58" s="266">
        <v>0</v>
      </c>
      <c r="H58" s="426">
        <v>95.5</v>
      </c>
      <c r="I58" s="383">
        <v>96.2</v>
      </c>
      <c r="J58" s="437">
        <f>I58/H58</f>
        <v>1.0073298429319373</v>
      </c>
      <c r="K58" s="393" t="s">
        <v>485</v>
      </c>
      <c r="L58" s="447" t="s">
        <v>483</v>
      </c>
      <c r="M58" s="36"/>
      <c r="N58" s="81">
        <f t="shared" si="0"/>
        <v>1</v>
      </c>
    </row>
    <row r="59" spans="1:14" s="35" customFormat="1" ht="147.75" customHeight="1">
      <c r="A59" s="439" t="s">
        <v>19</v>
      </c>
      <c r="B59" s="439" t="s">
        <v>63</v>
      </c>
      <c r="C59" s="440">
        <v>8</v>
      </c>
      <c r="D59" s="444" t="s">
        <v>286</v>
      </c>
      <c r="E59" s="440" t="s">
        <v>152</v>
      </c>
      <c r="F59" s="442" t="s">
        <v>153</v>
      </c>
      <c r="G59" s="266">
        <v>0</v>
      </c>
      <c r="H59" s="426">
        <v>97.6</v>
      </c>
      <c r="I59" s="383">
        <v>100</v>
      </c>
      <c r="J59" s="437">
        <f>I59/H59</f>
        <v>1.0245901639344264</v>
      </c>
      <c r="K59" s="393" t="s">
        <v>485</v>
      </c>
      <c r="L59" s="447" t="s">
        <v>484</v>
      </c>
      <c r="M59" s="36"/>
      <c r="N59" s="81">
        <f t="shared" si="0"/>
        <v>1</v>
      </c>
    </row>
    <row r="60" spans="1:14" s="46" customFormat="1" ht="19.5" customHeight="1">
      <c r="A60" s="430"/>
      <c r="B60" s="430"/>
      <c r="C60" s="403"/>
      <c r="D60" s="404" t="s">
        <v>150</v>
      </c>
      <c r="E60" s="405">
        <f>N49</f>
        <v>1.0656908813817627</v>
      </c>
      <c r="F60" s="406"/>
      <c r="G60" s="407"/>
      <c r="H60" s="408"/>
      <c r="I60" s="408"/>
      <c r="J60" s="242">
        <f>J50+J52+J53+J54+J55+J56+J57+J58+J59</f>
        <v>15.986730945388498</v>
      </c>
      <c r="K60" s="406"/>
      <c r="L60" s="407"/>
      <c r="M60" s="45"/>
      <c r="N60" s="81"/>
    </row>
    <row r="61" spans="1:14" s="35" customFormat="1" ht="36" customHeight="1">
      <c r="A61" s="381"/>
      <c r="B61" s="381"/>
      <c r="C61" s="381"/>
      <c r="D61" s="381"/>
      <c r="E61" s="381"/>
      <c r="F61" s="381"/>
      <c r="G61" s="379"/>
      <c r="H61" s="448"/>
      <c r="I61" s="448"/>
      <c r="J61" s="449"/>
      <c r="K61" s="448"/>
      <c r="L61" s="450"/>
      <c r="M61" s="43"/>
      <c r="N61" s="228"/>
    </row>
    <row r="62" spans="1:14" s="35" customFormat="1" ht="15">
      <c r="A62" s="39"/>
      <c r="B62" s="39"/>
      <c r="C62" s="40"/>
      <c r="D62" s="78"/>
      <c r="E62" s="40"/>
      <c r="F62" s="41"/>
      <c r="G62" s="251"/>
      <c r="H62" s="229"/>
      <c r="I62" s="252"/>
      <c r="J62" s="230"/>
      <c r="K62" s="42"/>
      <c r="L62" s="263"/>
      <c r="N62" s="228"/>
    </row>
    <row r="63" spans="4:14" s="35" customFormat="1" ht="15">
      <c r="D63" s="225"/>
      <c r="G63" s="250"/>
      <c r="H63" s="226"/>
      <c r="I63" s="226"/>
      <c r="J63" s="227"/>
      <c r="K63" s="231"/>
      <c r="L63" s="264"/>
      <c r="M63" s="232"/>
      <c r="N63" s="228"/>
    </row>
    <row r="64" spans="1:14" s="35" customFormat="1" ht="15">
      <c r="A64" s="22"/>
      <c r="B64" s="22"/>
      <c r="C64" s="23"/>
      <c r="D64" s="29"/>
      <c r="E64" s="24"/>
      <c r="F64" s="25"/>
      <c r="G64" s="21"/>
      <c r="H64" s="21"/>
      <c r="I64" s="253"/>
      <c r="J64" s="233"/>
      <c r="K64" s="21"/>
      <c r="L64" s="265"/>
      <c r="N64" s="228"/>
    </row>
    <row r="65" spans="4:14" s="35" customFormat="1" ht="15">
      <c r="D65" s="225"/>
      <c r="G65" s="250"/>
      <c r="H65" s="226"/>
      <c r="I65" s="226"/>
      <c r="J65" s="227"/>
      <c r="K65" s="226"/>
      <c r="L65" s="262"/>
      <c r="N65" s="228"/>
    </row>
    <row r="66" spans="4:14" s="35" customFormat="1" ht="15">
      <c r="D66" s="225"/>
      <c r="G66" s="250"/>
      <c r="H66" s="226"/>
      <c r="I66" s="226"/>
      <c r="J66" s="227"/>
      <c r="K66" s="226"/>
      <c r="L66" s="262"/>
      <c r="N66" s="228"/>
    </row>
    <row r="67" spans="4:14" s="35" customFormat="1" ht="15">
      <c r="D67" s="225"/>
      <c r="G67" s="250"/>
      <c r="H67" s="226"/>
      <c r="I67" s="226"/>
      <c r="J67" s="227"/>
      <c r="K67" s="226"/>
      <c r="L67" s="262"/>
      <c r="N67" s="228"/>
    </row>
    <row r="68" spans="4:14" s="35" customFormat="1" ht="15">
      <c r="D68" s="225"/>
      <c r="G68" s="250"/>
      <c r="H68" s="226"/>
      <c r="I68" s="226"/>
      <c r="J68" s="227"/>
      <c r="K68" s="226"/>
      <c r="L68" s="262"/>
      <c r="N68" s="228"/>
    </row>
    <row r="69" spans="4:14" s="35" customFormat="1" ht="15">
      <c r="D69" s="225"/>
      <c r="G69" s="250"/>
      <c r="H69" s="226"/>
      <c r="I69" s="226"/>
      <c r="J69" s="227"/>
      <c r="K69" s="226"/>
      <c r="L69" s="262"/>
      <c r="N69" s="228"/>
    </row>
    <row r="70" spans="4:14" s="35" customFormat="1" ht="15">
      <c r="D70" s="225"/>
      <c r="G70" s="250"/>
      <c r="H70" s="226"/>
      <c r="I70" s="226"/>
      <c r="J70" s="227"/>
      <c r="K70" s="226"/>
      <c r="L70" s="262"/>
      <c r="N70" s="228"/>
    </row>
    <row r="71" spans="4:14" s="35" customFormat="1" ht="15">
      <c r="D71" s="225"/>
      <c r="G71" s="250"/>
      <c r="H71" s="226"/>
      <c r="I71" s="226"/>
      <c r="J71" s="227"/>
      <c r="K71" s="226"/>
      <c r="L71" s="262"/>
      <c r="N71" s="228"/>
    </row>
    <row r="72" spans="4:14" s="35" customFormat="1" ht="15">
      <c r="D72" s="225"/>
      <c r="G72" s="250"/>
      <c r="H72" s="226"/>
      <c r="I72" s="226"/>
      <c r="J72" s="227"/>
      <c r="K72" s="226"/>
      <c r="L72" s="262"/>
      <c r="N72" s="228"/>
    </row>
    <row r="73" spans="4:14" s="35" customFormat="1" ht="15">
      <c r="D73" s="225"/>
      <c r="G73" s="250"/>
      <c r="H73" s="226"/>
      <c r="I73" s="226"/>
      <c r="J73" s="227"/>
      <c r="K73" s="226"/>
      <c r="L73" s="262"/>
      <c r="N73" s="228"/>
    </row>
    <row r="74" spans="4:14" s="35" customFormat="1" ht="15">
      <c r="D74" s="225"/>
      <c r="G74" s="250"/>
      <c r="H74" s="226"/>
      <c r="I74" s="226"/>
      <c r="J74" s="227"/>
      <c r="K74" s="226"/>
      <c r="L74" s="262"/>
      <c r="N74" s="228"/>
    </row>
    <row r="75" spans="4:14" s="35" customFormat="1" ht="15">
      <c r="D75" s="225"/>
      <c r="G75" s="250"/>
      <c r="H75" s="226"/>
      <c r="I75" s="226"/>
      <c r="J75" s="227"/>
      <c r="K75" s="226"/>
      <c r="L75" s="262"/>
      <c r="N75" s="228"/>
    </row>
    <row r="76" spans="4:14" s="35" customFormat="1" ht="15">
      <c r="D76" s="225"/>
      <c r="G76" s="250"/>
      <c r="H76" s="226"/>
      <c r="I76" s="226"/>
      <c r="J76" s="227"/>
      <c r="K76" s="226"/>
      <c r="L76" s="262"/>
      <c r="N76" s="228"/>
    </row>
    <row r="77" spans="4:14" s="35" customFormat="1" ht="15">
      <c r="D77" s="225"/>
      <c r="G77" s="250"/>
      <c r="H77" s="226"/>
      <c r="I77" s="226"/>
      <c r="J77" s="227"/>
      <c r="K77" s="226"/>
      <c r="L77" s="262"/>
      <c r="N77" s="228"/>
    </row>
    <row r="78" spans="4:14" s="35" customFormat="1" ht="15">
      <c r="D78" s="225"/>
      <c r="G78" s="250"/>
      <c r="H78" s="226"/>
      <c r="I78" s="226"/>
      <c r="J78" s="227"/>
      <c r="K78" s="226"/>
      <c r="L78" s="262"/>
      <c r="N78" s="228"/>
    </row>
    <row r="79" spans="4:14" s="35" customFormat="1" ht="15">
      <c r="D79" s="225"/>
      <c r="G79" s="250"/>
      <c r="H79" s="226"/>
      <c r="I79" s="226"/>
      <c r="J79" s="227"/>
      <c r="K79" s="226"/>
      <c r="L79" s="262"/>
      <c r="N79" s="228"/>
    </row>
    <row r="80" spans="4:14" s="35" customFormat="1" ht="15">
      <c r="D80" s="225"/>
      <c r="G80" s="250"/>
      <c r="H80" s="226"/>
      <c r="I80" s="226"/>
      <c r="J80" s="227"/>
      <c r="K80" s="226"/>
      <c r="L80" s="262"/>
      <c r="N80" s="228"/>
    </row>
    <row r="81" spans="4:14" s="35" customFormat="1" ht="15">
      <c r="D81" s="225"/>
      <c r="G81" s="250"/>
      <c r="H81" s="226"/>
      <c r="I81" s="226"/>
      <c r="J81" s="227"/>
      <c r="K81" s="226"/>
      <c r="L81" s="262"/>
      <c r="N81" s="228"/>
    </row>
    <row r="82" spans="4:14" s="35" customFormat="1" ht="15">
      <c r="D82" s="225"/>
      <c r="G82" s="250"/>
      <c r="H82" s="226"/>
      <c r="I82" s="226"/>
      <c r="J82" s="227"/>
      <c r="K82" s="226"/>
      <c r="L82" s="262"/>
      <c r="N82" s="228"/>
    </row>
    <row r="83" spans="4:14" s="35" customFormat="1" ht="15">
      <c r="D83" s="225"/>
      <c r="G83" s="250"/>
      <c r="H83" s="226"/>
      <c r="I83" s="226"/>
      <c r="J83" s="227"/>
      <c r="K83" s="226"/>
      <c r="L83" s="262"/>
      <c r="N83" s="228"/>
    </row>
    <row r="84" spans="4:14" s="35" customFormat="1" ht="15">
      <c r="D84" s="225"/>
      <c r="G84" s="250"/>
      <c r="H84" s="226"/>
      <c r="I84" s="226"/>
      <c r="J84" s="227"/>
      <c r="K84" s="226"/>
      <c r="L84" s="262"/>
      <c r="N84" s="228"/>
    </row>
    <row r="85" spans="4:14" s="35" customFormat="1" ht="15">
      <c r="D85" s="225"/>
      <c r="G85" s="250"/>
      <c r="H85" s="226"/>
      <c r="I85" s="226"/>
      <c r="J85" s="227"/>
      <c r="K85" s="226"/>
      <c r="L85" s="262"/>
      <c r="N85" s="228"/>
    </row>
    <row r="86" spans="4:14" s="35" customFormat="1" ht="15">
      <c r="D86" s="225"/>
      <c r="G86" s="250"/>
      <c r="H86" s="226"/>
      <c r="I86" s="226"/>
      <c r="J86" s="227"/>
      <c r="K86" s="226"/>
      <c r="L86" s="262"/>
      <c r="N86" s="228"/>
    </row>
    <row r="87" spans="4:14" s="35" customFormat="1" ht="15">
      <c r="D87" s="225"/>
      <c r="G87" s="250"/>
      <c r="H87" s="226"/>
      <c r="I87" s="226"/>
      <c r="J87" s="227"/>
      <c r="K87" s="226"/>
      <c r="L87" s="262"/>
      <c r="N87" s="228"/>
    </row>
    <row r="88" spans="4:14" s="35" customFormat="1" ht="15">
      <c r="D88" s="225"/>
      <c r="G88" s="250"/>
      <c r="H88" s="226"/>
      <c r="I88" s="226"/>
      <c r="J88" s="227"/>
      <c r="K88" s="226"/>
      <c r="L88" s="262"/>
      <c r="N88" s="228"/>
    </row>
    <row r="89" spans="4:14" s="35" customFormat="1" ht="15">
      <c r="D89" s="225"/>
      <c r="G89" s="250"/>
      <c r="H89" s="226"/>
      <c r="I89" s="226"/>
      <c r="J89" s="227"/>
      <c r="K89" s="226"/>
      <c r="L89" s="262"/>
      <c r="N89" s="228"/>
    </row>
    <row r="90" spans="4:14" s="35" customFormat="1" ht="15">
      <c r="D90" s="225"/>
      <c r="G90" s="250"/>
      <c r="H90" s="226"/>
      <c r="I90" s="226"/>
      <c r="J90" s="227"/>
      <c r="K90" s="226"/>
      <c r="L90" s="262"/>
      <c r="N90" s="228"/>
    </row>
    <row r="91" spans="4:14" s="35" customFormat="1" ht="15">
      <c r="D91" s="225"/>
      <c r="G91" s="250"/>
      <c r="H91" s="226"/>
      <c r="I91" s="226"/>
      <c r="J91" s="227"/>
      <c r="K91" s="226"/>
      <c r="L91" s="262"/>
      <c r="N91" s="228"/>
    </row>
    <row r="92" spans="4:14" s="35" customFormat="1" ht="15">
      <c r="D92" s="225"/>
      <c r="G92" s="250"/>
      <c r="H92" s="226"/>
      <c r="I92" s="226"/>
      <c r="J92" s="227"/>
      <c r="K92" s="226"/>
      <c r="L92" s="262"/>
      <c r="N92" s="228"/>
    </row>
    <row r="93" spans="4:14" s="35" customFormat="1" ht="15">
      <c r="D93" s="225"/>
      <c r="G93" s="250"/>
      <c r="H93" s="226"/>
      <c r="I93" s="226"/>
      <c r="J93" s="227"/>
      <c r="K93" s="226"/>
      <c r="L93" s="262"/>
      <c r="N93" s="228"/>
    </row>
    <row r="94" spans="4:14" s="35" customFormat="1" ht="15">
      <c r="D94" s="225"/>
      <c r="G94" s="250"/>
      <c r="H94" s="226"/>
      <c r="I94" s="226"/>
      <c r="J94" s="227"/>
      <c r="K94" s="226"/>
      <c r="L94" s="262"/>
      <c r="N94" s="228"/>
    </row>
    <row r="95" spans="4:14" s="35" customFormat="1" ht="15">
      <c r="D95" s="225"/>
      <c r="G95" s="250"/>
      <c r="H95" s="226"/>
      <c r="I95" s="226"/>
      <c r="J95" s="227"/>
      <c r="K95" s="226"/>
      <c r="L95" s="262"/>
      <c r="N95" s="228"/>
    </row>
    <row r="96" spans="4:14" s="35" customFormat="1" ht="15">
      <c r="D96" s="225"/>
      <c r="G96" s="250"/>
      <c r="H96" s="226"/>
      <c r="I96" s="226"/>
      <c r="J96" s="227"/>
      <c r="K96" s="226"/>
      <c r="L96" s="262"/>
      <c r="N96" s="228"/>
    </row>
    <row r="97" spans="4:14" s="35" customFormat="1" ht="15">
      <c r="D97" s="225"/>
      <c r="G97" s="250"/>
      <c r="H97" s="226"/>
      <c r="I97" s="226"/>
      <c r="J97" s="227"/>
      <c r="K97" s="226"/>
      <c r="L97" s="262"/>
      <c r="N97" s="228"/>
    </row>
    <row r="98" spans="4:14" s="35" customFormat="1" ht="15">
      <c r="D98" s="225"/>
      <c r="G98" s="250"/>
      <c r="H98" s="226"/>
      <c r="I98" s="226"/>
      <c r="J98" s="227"/>
      <c r="K98" s="226"/>
      <c r="L98" s="262"/>
      <c r="N98" s="228"/>
    </row>
    <row r="99" spans="4:14" s="35" customFormat="1" ht="15">
      <c r="D99" s="225"/>
      <c r="G99" s="250"/>
      <c r="H99" s="226"/>
      <c r="I99" s="226"/>
      <c r="J99" s="227"/>
      <c r="K99" s="226"/>
      <c r="L99" s="262"/>
      <c r="N99" s="228"/>
    </row>
    <row r="100" spans="4:14" s="35" customFormat="1" ht="15">
      <c r="D100" s="225"/>
      <c r="G100" s="250"/>
      <c r="H100" s="226"/>
      <c r="I100" s="226"/>
      <c r="J100" s="227"/>
      <c r="K100" s="226"/>
      <c r="L100" s="262"/>
      <c r="N100" s="228"/>
    </row>
    <row r="101" spans="4:14" s="35" customFormat="1" ht="15">
      <c r="D101" s="225"/>
      <c r="G101" s="250"/>
      <c r="H101" s="226"/>
      <c r="I101" s="226"/>
      <c r="J101" s="227"/>
      <c r="K101" s="226"/>
      <c r="L101" s="262"/>
      <c r="N101" s="228"/>
    </row>
    <row r="102" spans="4:14" s="35" customFormat="1" ht="15">
      <c r="D102" s="225"/>
      <c r="G102" s="250"/>
      <c r="H102" s="226"/>
      <c r="I102" s="226"/>
      <c r="J102" s="227"/>
      <c r="K102" s="226"/>
      <c r="L102" s="262"/>
      <c r="N102" s="228"/>
    </row>
    <row r="103" spans="4:14" s="35" customFormat="1" ht="15">
      <c r="D103" s="225"/>
      <c r="G103" s="250"/>
      <c r="H103" s="226"/>
      <c r="I103" s="226"/>
      <c r="J103" s="227"/>
      <c r="K103" s="226"/>
      <c r="L103" s="262"/>
      <c r="N103" s="228"/>
    </row>
    <row r="104" spans="4:14" s="35" customFormat="1" ht="15">
      <c r="D104" s="225"/>
      <c r="G104" s="250"/>
      <c r="H104" s="226"/>
      <c r="I104" s="226"/>
      <c r="J104" s="227"/>
      <c r="K104" s="226"/>
      <c r="L104" s="262"/>
      <c r="N104" s="228"/>
    </row>
    <row r="105" spans="4:14" s="35" customFormat="1" ht="15">
      <c r="D105" s="225"/>
      <c r="G105" s="250"/>
      <c r="H105" s="226"/>
      <c r="I105" s="226"/>
      <c r="J105" s="227"/>
      <c r="K105" s="226"/>
      <c r="L105" s="262"/>
      <c r="N105" s="228"/>
    </row>
    <row r="106" spans="4:14" s="35" customFormat="1" ht="15">
      <c r="D106" s="225"/>
      <c r="G106" s="250"/>
      <c r="H106" s="226"/>
      <c r="I106" s="226"/>
      <c r="J106" s="227"/>
      <c r="K106" s="226"/>
      <c r="L106" s="262"/>
      <c r="N106" s="228"/>
    </row>
    <row r="107" spans="4:14" s="35" customFormat="1" ht="15">
      <c r="D107" s="225"/>
      <c r="G107" s="250"/>
      <c r="H107" s="226"/>
      <c r="I107" s="226"/>
      <c r="J107" s="227"/>
      <c r="K107" s="226"/>
      <c r="L107" s="262"/>
      <c r="N107" s="228"/>
    </row>
    <row r="108" spans="4:14" s="35" customFormat="1" ht="15">
      <c r="D108" s="225"/>
      <c r="G108" s="250"/>
      <c r="H108" s="226"/>
      <c r="I108" s="226"/>
      <c r="J108" s="227"/>
      <c r="K108" s="226"/>
      <c r="L108" s="262"/>
      <c r="N108" s="228"/>
    </row>
    <row r="109" spans="4:14" s="35" customFormat="1" ht="15">
      <c r="D109" s="225"/>
      <c r="G109" s="250"/>
      <c r="H109" s="226"/>
      <c r="I109" s="226"/>
      <c r="J109" s="227"/>
      <c r="K109" s="226"/>
      <c r="L109" s="262"/>
      <c r="N109" s="228"/>
    </row>
    <row r="110" spans="4:14" s="35" customFormat="1" ht="15">
      <c r="D110" s="225"/>
      <c r="G110" s="250"/>
      <c r="H110" s="226"/>
      <c r="I110" s="226"/>
      <c r="J110" s="227"/>
      <c r="K110" s="226"/>
      <c r="L110" s="262"/>
      <c r="N110" s="228"/>
    </row>
    <row r="111" spans="4:14" s="35" customFormat="1" ht="15">
      <c r="D111" s="225"/>
      <c r="G111" s="250"/>
      <c r="H111" s="226"/>
      <c r="I111" s="226"/>
      <c r="J111" s="227"/>
      <c r="K111" s="226"/>
      <c r="L111" s="262"/>
      <c r="N111" s="228"/>
    </row>
    <row r="112" spans="4:14" s="35" customFormat="1" ht="15">
      <c r="D112" s="225"/>
      <c r="G112" s="250"/>
      <c r="H112" s="226"/>
      <c r="I112" s="226"/>
      <c r="J112" s="227"/>
      <c r="K112" s="226"/>
      <c r="L112" s="262"/>
      <c r="N112" s="228"/>
    </row>
    <row r="113" spans="4:14" s="35" customFormat="1" ht="15">
      <c r="D113" s="225"/>
      <c r="G113" s="250"/>
      <c r="H113" s="226"/>
      <c r="I113" s="226"/>
      <c r="J113" s="227"/>
      <c r="K113" s="226"/>
      <c r="L113" s="262"/>
      <c r="N113" s="228"/>
    </row>
    <row r="114" spans="4:14" s="35" customFormat="1" ht="15">
      <c r="D114" s="225"/>
      <c r="G114" s="250"/>
      <c r="H114" s="226"/>
      <c r="I114" s="226"/>
      <c r="J114" s="227"/>
      <c r="K114" s="226"/>
      <c r="L114" s="262"/>
      <c r="N114" s="228"/>
    </row>
    <row r="115" spans="4:14" s="35" customFormat="1" ht="15">
      <c r="D115" s="225"/>
      <c r="G115" s="250"/>
      <c r="H115" s="226"/>
      <c r="I115" s="226"/>
      <c r="J115" s="227"/>
      <c r="K115" s="226"/>
      <c r="L115" s="262"/>
      <c r="N115" s="228"/>
    </row>
    <row r="116" spans="4:14" s="35" customFormat="1" ht="15">
      <c r="D116" s="225"/>
      <c r="G116" s="250"/>
      <c r="H116" s="226"/>
      <c r="I116" s="226"/>
      <c r="J116" s="227"/>
      <c r="K116" s="226"/>
      <c r="L116" s="262"/>
      <c r="N116" s="228"/>
    </row>
    <row r="117" spans="4:14" s="35" customFormat="1" ht="15">
      <c r="D117" s="225"/>
      <c r="G117" s="250"/>
      <c r="H117" s="226"/>
      <c r="I117" s="226"/>
      <c r="J117" s="227"/>
      <c r="K117" s="226"/>
      <c r="L117" s="262"/>
      <c r="N117" s="228"/>
    </row>
    <row r="118" spans="4:14" s="35" customFormat="1" ht="15">
      <c r="D118" s="225"/>
      <c r="G118" s="250"/>
      <c r="H118" s="226"/>
      <c r="I118" s="226"/>
      <c r="J118" s="227"/>
      <c r="K118" s="226"/>
      <c r="L118" s="262"/>
      <c r="N118" s="228"/>
    </row>
    <row r="119" spans="4:14" s="35" customFormat="1" ht="15">
      <c r="D119" s="225"/>
      <c r="G119" s="250"/>
      <c r="H119" s="226"/>
      <c r="I119" s="226"/>
      <c r="J119" s="227"/>
      <c r="K119" s="226"/>
      <c r="L119" s="262"/>
      <c r="N119" s="228"/>
    </row>
    <row r="120" spans="4:14" s="35" customFormat="1" ht="15">
      <c r="D120" s="225"/>
      <c r="G120" s="250"/>
      <c r="H120" s="226"/>
      <c r="I120" s="226"/>
      <c r="J120" s="227"/>
      <c r="K120" s="226"/>
      <c r="L120" s="262"/>
      <c r="N120" s="228"/>
    </row>
    <row r="121" spans="4:14" s="35" customFormat="1" ht="15">
      <c r="D121" s="225"/>
      <c r="G121" s="250"/>
      <c r="H121" s="226"/>
      <c r="I121" s="226"/>
      <c r="J121" s="227"/>
      <c r="K121" s="226"/>
      <c r="L121" s="262"/>
      <c r="N121" s="228"/>
    </row>
    <row r="122" spans="4:14" s="35" customFormat="1" ht="15">
      <c r="D122" s="225"/>
      <c r="G122" s="250"/>
      <c r="H122" s="226"/>
      <c r="I122" s="226"/>
      <c r="J122" s="227"/>
      <c r="K122" s="226"/>
      <c r="L122" s="262"/>
      <c r="N122" s="228"/>
    </row>
    <row r="123" spans="4:14" s="35" customFormat="1" ht="15">
      <c r="D123" s="225"/>
      <c r="G123" s="250"/>
      <c r="H123" s="226"/>
      <c r="I123" s="226"/>
      <c r="J123" s="227"/>
      <c r="K123" s="226"/>
      <c r="L123" s="262"/>
      <c r="N123" s="228"/>
    </row>
    <row r="124" spans="4:14" s="35" customFormat="1" ht="15">
      <c r="D124" s="225"/>
      <c r="G124" s="250"/>
      <c r="H124" s="226"/>
      <c r="I124" s="226"/>
      <c r="J124" s="227"/>
      <c r="K124" s="226"/>
      <c r="L124" s="262"/>
      <c r="N124" s="228"/>
    </row>
    <row r="125" spans="4:14" s="35" customFormat="1" ht="15">
      <c r="D125" s="225"/>
      <c r="G125" s="250"/>
      <c r="H125" s="226"/>
      <c r="I125" s="226"/>
      <c r="J125" s="227"/>
      <c r="K125" s="226"/>
      <c r="L125" s="262"/>
      <c r="N125" s="228"/>
    </row>
    <row r="126" spans="4:14" s="35" customFormat="1" ht="15">
      <c r="D126" s="225"/>
      <c r="G126" s="250"/>
      <c r="H126" s="226"/>
      <c r="I126" s="226"/>
      <c r="J126" s="227"/>
      <c r="K126" s="226"/>
      <c r="L126" s="262"/>
      <c r="N126" s="228"/>
    </row>
    <row r="127" spans="4:14" s="35" customFormat="1" ht="15">
      <c r="D127" s="225"/>
      <c r="G127" s="250"/>
      <c r="H127" s="226"/>
      <c r="I127" s="226"/>
      <c r="J127" s="227"/>
      <c r="K127" s="226"/>
      <c r="L127" s="262"/>
      <c r="N127" s="228"/>
    </row>
    <row r="128" spans="4:14" s="35" customFormat="1" ht="15">
      <c r="D128" s="225"/>
      <c r="G128" s="250"/>
      <c r="H128" s="226"/>
      <c r="I128" s="226"/>
      <c r="J128" s="227"/>
      <c r="K128" s="226"/>
      <c r="L128" s="262"/>
      <c r="N128" s="228"/>
    </row>
    <row r="129" spans="4:14" s="35" customFormat="1" ht="15">
      <c r="D129" s="225"/>
      <c r="G129" s="250"/>
      <c r="H129" s="226"/>
      <c r="I129" s="226"/>
      <c r="J129" s="227"/>
      <c r="K129" s="226"/>
      <c r="L129" s="262"/>
      <c r="N129" s="228"/>
    </row>
    <row r="130" spans="4:14" s="35" customFormat="1" ht="15">
      <c r="D130" s="225"/>
      <c r="G130" s="250"/>
      <c r="H130" s="226"/>
      <c r="I130" s="226"/>
      <c r="J130" s="227"/>
      <c r="K130" s="226"/>
      <c r="L130" s="262"/>
      <c r="N130" s="228"/>
    </row>
    <row r="131" spans="4:14" s="35" customFormat="1" ht="15">
      <c r="D131" s="225"/>
      <c r="G131" s="250"/>
      <c r="H131" s="226"/>
      <c r="I131" s="226"/>
      <c r="J131" s="227"/>
      <c r="K131" s="226"/>
      <c r="L131" s="262"/>
      <c r="N131" s="228"/>
    </row>
    <row r="132" spans="4:14" s="35" customFormat="1" ht="15">
      <c r="D132" s="225"/>
      <c r="G132" s="250"/>
      <c r="H132" s="226"/>
      <c r="I132" s="226"/>
      <c r="J132" s="227"/>
      <c r="K132" s="226"/>
      <c r="L132" s="262"/>
      <c r="N132" s="228"/>
    </row>
    <row r="133" spans="4:14" s="35" customFormat="1" ht="15">
      <c r="D133" s="225"/>
      <c r="G133" s="250"/>
      <c r="H133" s="226"/>
      <c r="I133" s="226"/>
      <c r="J133" s="227"/>
      <c r="K133" s="226"/>
      <c r="L133" s="262"/>
      <c r="N133" s="228"/>
    </row>
    <row r="134" spans="4:14" s="35" customFormat="1" ht="15">
      <c r="D134" s="225"/>
      <c r="G134" s="250"/>
      <c r="H134" s="226"/>
      <c r="I134" s="226"/>
      <c r="J134" s="227"/>
      <c r="K134" s="226"/>
      <c r="L134" s="262"/>
      <c r="N134" s="228"/>
    </row>
    <row r="135" spans="4:14" s="35" customFormat="1" ht="15">
      <c r="D135" s="225"/>
      <c r="G135" s="250"/>
      <c r="H135" s="226"/>
      <c r="I135" s="226"/>
      <c r="J135" s="227"/>
      <c r="K135" s="226"/>
      <c r="L135" s="262"/>
      <c r="N135" s="228"/>
    </row>
    <row r="136" spans="4:14" s="35" customFormat="1" ht="15">
      <c r="D136" s="225"/>
      <c r="G136" s="250"/>
      <c r="H136" s="226"/>
      <c r="I136" s="226"/>
      <c r="J136" s="227"/>
      <c r="K136" s="226"/>
      <c r="L136" s="262"/>
      <c r="N136" s="228"/>
    </row>
    <row r="137" spans="4:14" s="35" customFormat="1" ht="15">
      <c r="D137" s="225"/>
      <c r="G137" s="250"/>
      <c r="H137" s="226"/>
      <c r="I137" s="226"/>
      <c r="J137" s="227"/>
      <c r="K137" s="226"/>
      <c r="L137" s="262"/>
      <c r="N137" s="228"/>
    </row>
    <row r="138" spans="4:14" s="35" customFormat="1" ht="15">
      <c r="D138" s="225"/>
      <c r="G138" s="250"/>
      <c r="H138" s="226"/>
      <c r="I138" s="226"/>
      <c r="J138" s="227"/>
      <c r="K138" s="226"/>
      <c r="L138" s="262"/>
      <c r="N138" s="228"/>
    </row>
    <row r="139" spans="4:14" s="35" customFormat="1" ht="15">
      <c r="D139" s="225"/>
      <c r="G139" s="250"/>
      <c r="H139" s="226"/>
      <c r="I139" s="226"/>
      <c r="J139" s="227"/>
      <c r="K139" s="226"/>
      <c r="L139" s="262"/>
      <c r="N139" s="228"/>
    </row>
    <row r="140" spans="4:14" s="35" customFormat="1" ht="15">
      <c r="D140" s="225"/>
      <c r="G140" s="250"/>
      <c r="H140" s="226"/>
      <c r="I140" s="226"/>
      <c r="J140" s="227"/>
      <c r="K140" s="226"/>
      <c r="L140" s="262"/>
      <c r="N140" s="228"/>
    </row>
    <row r="141" spans="4:14" s="35" customFormat="1" ht="15">
      <c r="D141" s="225"/>
      <c r="G141" s="250"/>
      <c r="H141" s="226"/>
      <c r="I141" s="226"/>
      <c r="J141" s="227"/>
      <c r="K141" s="226"/>
      <c r="L141" s="262"/>
      <c r="N141" s="228"/>
    </row>
    <row r="142" spans="4:14" s="35" customFormat="1" ht="15">
      <c r="D142" s="225"/>
      <c r="G142" s="250"/>
      <c r="H142" s="226"/>
      <c r="I142" s="226"/>
      <c r="J142" s="227"/>
      <c r="K142" s="226"/>
      <c r="L142" s="262"/>
      <c r="N142" s="228"/>
    </row>
    <row r="143" spans="4:14" s="35" customFormat="1" ht="15">
      <c r="D143" s="225"/>
      <c r="G143" s="250"/>
      <c r="H143" s="226"/>
      <c r="I143" s="226"/>
      <c r="J143" s="227"/>
      <c r="K143" s="226"/>
      <c r="L143" s="262"/>
      <c r="N143" s="228"/>
    </row>
    <row r="144" spans="4:14" s="35" customFormat="1" ht="15">
      <c r="D144" s="225"/>
      <c r="G144" s="250"/>
      <c r="H144" s="226"/>
      <c r="I144" s="226"/>
      <c r="J144" s="227"/>
      <c r="K144" s="226"/>
      <c r="L144" s="262"/>
      <c r="N144" s="228"/>
    </row>
    <row r="145" spans="4:14" s="35" customFormat="1" ht="15">
      <c r="D145" s="225"/>
      <c r="G145" s="250"/>
      <c r="H145" s="226"/>
      <c r="I145" s="226"/>
      <c r="J145" s="227"/>
      <c r="K145" s="226"/>
      <c r="L145" s="262"/>
      <c r="N145" s="228"/>
    </row>
    <row r="146" spans="4:14" s="35" customFormat="1" ht="15">
      <c r="D146" s="225"/>
      <c r="G146" s="250"/>
      <c r="H146" s="226"/>
      <c r="I146" s="226"/>
      <c r="J146" s="227"/>
      <c r="K146" s="226"/>
      <c r="L146" s="262"/>
      <c r="N146" s="228"/>
    </row>
    <row r="147" spans="4:14" s="35" customFormat="1" ht="15">
      <c r="D147" s="225"/>
      <c r="G147" s="250"/>
      <c r="H147" s="226"/>
      <c r="I147" s="226"/>
      <c r="J147" s="227"/>
      <c r="K147" s="226"/>
      <c r="L147" s="262"/>
      <c r="N147" s="228"/>
    </row>
    <row r="148" spans="4:14" s="35" customFormat="1" ht="15">
      <c r="D148" s="225"/>
      <c r="G148" s="250"/>
      <c r="H148" s="226"/>
      <c r="I148" s="226"/>
      <c r="J148" s="227"/>
      <c r="K148" s="226"/>
      <c r="L148" s="262"/>
      <c r="N148" s="228"/>
    </row>
    <row r="149" spans="4:14" s="35" customFormat="1" ht="15">
      <c r="D149" s="225"/>
      <c r="G149" s="250"/>
      <c r="H149" s="226"/>
      <c r="I149" s="226"/>
      <c r="J149" s="227"/>
      <c r="K149" s="226"/>
      <c r="L149" s="262"/>
      <c r="N149" s="228"/>
    </row>
    <row r="150" spans="4:14" s="35" customFormat="1" ht="15">
      <c r="D150" s="225"/>
      <c r="G150" s="250"/>
      <c r="H150" s="226"/>
      <c r="I150" s="226"/>
      <c r="J150" s="227"/>
      <c r="K150" s="226"/>
      <c r="L150" s="262"/>
      <c r="N150" s="228"/>
    </row>
    <row r="151" spans="4:14" s="35" customFormat="1" ht="15">
      <c r="D151" s="225"/>
      <c r="G151" s="250"/>
      <c r="H151" s="226"/>
      <c r="I151" s="226"/>
      <c r="J151" s="227"/>
      <c r="K151" s="226"/>
      <c r="L151" s="262"/>
      <c r="N151" s="228"/>
    </row>
    <row r="152" spans="4:14" s="35" customFormat="1" ht="15">
      <c r="D152" s="225"/>
      <c r="G152" s="250"/>
      <c r="H152" s="226"/>
      <c r="I152" s="226"/>
      <c r="J152" s="227"/>
      <c r="K152" s="226"/>
      <c r="L152" s="262"/>
      <c r="N152" s="228"/>
    </row>
    <row r="153" spans="4:14" s="35" customFormat="1" ht="15">
      <c r="D153" s="225"/>
      <c r="G153" s="250"/>
      <c r="H153" s="226"/>
      <c r="I153" s="226"/>
      <c r="J153" s="227"/>
      <c r="K153" s="226"/>
      <c r="L153" s="262"/>
      <c r="N153" s="228"/>
    </row>
    <row r="154" spans="4:14" s="35" customFormat="1" ht="15">
      <c r="D154" s="225"/>
      <c r="G154" s="250"/>
      <c r="H154" s="226"/>
      <c r="I154" s="226"/>
      <c r="J154" s="227"/>
      <c r="K154" s="226"/>
      <c r="L154" s="262"/>
      <c r="N154" s="228"/>
    </row>
    <row r="155" spans="4:14" s="35" customFormat="1" ht="15">
      <c r="D155" s="225"/>
      <c r="G155" s="250"/>
      <c r="H155" s="226"/>
      <c r="I155" s="226"/>
      <c r="J155" s="227"/>
      <c r="K155" s="226"/>
      <c r="L155" s="262"/>
      <c r="N155" s="228"/>
    </row>
    <row r="156" spans="4:14" s="35" customFormat="1" ht="15">
      <c r="D156" s="225"/>
      <c r="G156" s="250"/>
      <c r="H156" s="226"/>
      <c r="I156" s="226"/>
      <c r="J156" s="227"/>
      <c r="K156" s="226"/>
      <c r="L156" s="262"/>
      <c r="N156" s="228"/>
    </row>
    <row r="157" spans="4:14" s="35" customFormat="1" ht="15">
      <c r="D157" s="225"/>
      <c r="G157" s="250"/>
      <c r="H157" s="226"/>
      <c r="I157" s="226"/>
      <c r="J157" s="227"/>
      <c r="K157" s="226"/>
      <c r="L157" s="262"/>
      <c r="N157" s="228"/>
    </row>
    <row r="158" spans="4:14" s="35" customFormat="1" ht="15">
      <c r="D158" s="225"/>
      <c r="G158" s="250"/>
      <c r="H158" s="226"/>
      <c r="I158" s="226"/>
      <c r="J158" s="227"/>
      <c r="K158" s="226"/>
      <c r="L158" s="262"/>
      <c r="N158" s="228"/>
    </row>
    <row r="159" spans="4:14" s="35" customFormat="1" ht="15">
      <c r="D159" s="225"/>
      <c r="G159" s="250"/>
      <c r="H159" s="226"/>
      <c r="I159" s="226"/>
      <c r="J159" s="227"/>
      <c r="K159" s="226"/>
      <c r="L159" s="262"/>
      <c r="N159" s="228"/>
    </row>
    <row r="160" spans="4:14" s="35" customFormat="1" ht="15">
      <c r="D160" s="225"/>
      <c r="G160" s="250"/>
      <c r="H160" s="226"/>
      <c r="I160" s="226"/>
      <c r="J160" s="227"/>
      <c r="K160" s="226"/>
      <c r="L160" s="262"/>
      <c r="N160" s="228"/>
    </row>
    <row r="161" spans="4:14" s="35" customFormat="1" ht="15">
      <c r="D161" s="225"/>
      <c r="G161" s="250"/>
      <c r="H161" s="226"/>
      <c r="I161" s="226"/>
      <c r="J161" s="227"/>
      <c r="K161" s="226"/>
      <c r="L161" s="262"/>
      <c r="N161" s="228"/>
    </row>
    <row r="162" spans="4:14" s="35" customFormat="1" ht="15">
      <c r="D162" s="225"/>
      <c r="G162" s="250"/>
      <c r="H162" s="226"/>
      <c r="I162" s="226"/>
      <c r="J162" s="227"/>
      <c r="K162" s="226"/>
      <c r="L162" s="262"/>
      <c r="N162" s="228"/>
    </row>
    <row r="163" spans="4:14" s="35" customFormat="1" ht="15">
      <c r="D163" s="225"/>
      <c r="G163" s="250"/>
      <c r="H163" s="226"/>
      <c r="I163" s="226"/>
      <c r="J163" s="227"/>
      <c r="K163" s="226"/>
      <c r="L163" s="262"/>
      <c r="N163" s="228"/>
    </row>
    <row r="164" spans="4:14" s="35" customFormat="1" ht="15">
      <c r="D164" s="225"/>
      <c r="G164" s="250"/>
      <c r="H164" s="226"/>
      <c r="I164" s="226"/>
      <c r="J164" s="227"/>
      <c r="K164" s="226"/>
      <c r="L164" s="262"/>
      <c r="N164" s="228"/>
    </row>
    <row r="165" spans="4:14" s="35" customFormat="1" ht="15">
      <c r="D165" s="225"/>
      <c r="G165" s="250"/>
      <c r="H165" s="226"/>
      <c r="I165" s="226"/>
      <c r="J165" s="227"/>
      <c r="K165" s="226"/>
      <c r="L165" s="262"/>
      <c r="N165" s="228"/>
    </row>
    <row r="166" spans="4:14" s="35" customFormat="1" ht="15">
      <c r="D166" s="225"/>
      <c r="G166" s="250"/>
      <c r="H166" s="226"/>
      <c r="I166" s="226"/>
      <c r="J166" s="227"/>
      <c r="K166" s="226"/>
      <c r="L166" s="262"/>
      <c r="N166" s="228"/>
    </row>
    <row r="167" spans="4:14" s="35" customFormat="1" ht="15">
      <c r="D167" s="225"/>
      <c r="G167" s="250"/>
      <c r="H167" s="226"/>
      <c r="I167" s="226"/>
      <c r="J167" s="227"/>
      <c r="K167" s="226"/>
      <c r="L167" s="262"/>
      <c r="N167" s="228"/>
    </row>
    <row r="168" spans="4:14" s="35" customFormat="1" ht="15">
      <c r="D168" s="225"/>
      <c r="G168" s="250"/>
      <c r="H168" s="226"/>
      <c r="I168" s="226"/>
      <c r="J168" s="227"/>
      <c r="K168" s="226"/>
      <c r="L168" s="262"/>
      <c r="N168" s="228"/>
    </row>
    <row r="169" spans="4:14" s="35" customFormat="1" ht="15">
      <c r="D169" s="225"/>
      <c r="G169" s="250"/>
      <c r="H169" s="226"/>
      <c r="I169" s="226"/>
      <c r="J169" s="227"/>
      <c r="K169" s="226"/>
      <c r="L169" s="262"/>
      <c r="N169" s="228"/>
    </row>
    <row r="170" spans="4:14" s="35" customFormat="1" ht="15">
      <c r="D170" s="225"/>
      <c r="G170" s="250"/>
      <c r="H170" s="226"/>
      <c r="I170" s="226"/>
      <c r="J170" s="227"/>
      <c r="K170" s="226"/>
      <c r="L170" s="262"/>
      <c r="N170" s="228"/>
    </row>
    <row r="171" spans="4:14" s="35" customFormat="1" ht="15">
      <c r="D171" s="225"/>
      <c r="G171" s="250"/>
      <c r="H171" s="226"/>
      <c r="I171" s="226"/>
      <c r="J171" s="227"/>
      <c r="K171" s="226"/>
      <c r="L171" s="262"/>
      <c r="N171" s="228"/>
    </row>
    <row r="172" spans="4:14" s="35" customFormat="1" ht="15">
      <c r="D172" s="225"/>
      <c r="G172" s="250"/>
      <c r="H172" s="226"/>
      <c r="I172" s="226"/>
      <c r="J172" s="227"/>
      <c r="K172" s="226"/>
      <c r="L172" s="262"/>
      <c r="N172" s="228"/>
    </row>
    <row r="173" spans="4:14" s="35" customFormat="1" ht="15">
      <c r="D173" s="225"/>
      <c r="G173" s="250"/>
      <c r="H173" s="226"/>
      <c r="I173" s="226"/>
      <c r="J173" s="227"/>
      <c r="K173" s="226"/>
      <c r="L173" s="262"/>
      <c r="N173" s="228"/>
    </row>
    <row r="174" spans="4:14" s="35" customFormat="1" ht="15">
      <c r="D174" s="225"/>
      <c r="G174" s="250"/>
      <c r="H174" s="226"/>
      <c r="I174" s="226"/>
      <c r="J174" s="227"/>
      <c r="K174" s="226"/>
      <c r="L174" s="262"/>
      <c r="N174" s="228"/>
    </row>
    <row r="175" spans="4:14" s="35" customFormat="1" ht="15">
      <c r="D175" s="225"/>
      <c r="G175" s="250"/>
      <c r="H175" s="226"/>
      <c r="I175" s="226"/>
      <c r="J175" s="227"/>
      <c r="K175" s="226"/>
      <c r="L175" s="262"/>
      <c r="N175" s="228"/>
    </row>
    <row r="176" spans="4:14" s="35" customFormat="1" ht="15">
      <c r="D176" s="225"/>
      <c r="G176" s="250"/>
      <c r="H176" s="226"/>
      <c r="I176" s="226"/>
      <c r="J176" s="227"/>
      <c r="K176" s="226"/>
      <c r="L176" s="262"/>
      <c r="N176" s="228"/>
    </row>
    <row r="177" spans="4:14" s="35" customFormat="1" ht="15">
      <c r="D177" s="225"/>
      <c r="G177" s="250"/>
      <c r="H177" s="226"/>
      <c r="I177" s="226"/>
      <c r="J177" s="227"/>
      <c r="K177" s="226"/>
      <c r="L177" s="262"/>
      <c r="N177" s="228"/>
    </row>
    <row r="178" spans="4:14" s="35" customFormat="1" ht="15">
      <c r="D178" s="225"/>
      <c r="G178" s="250"/>
      <c r="H178" s="226"/>
      <c r="I178" s="226"/>
      <c r="J178" s="227"/>
      <c r="K178" s="226"/>
      <c r="L178" s="262"/>
      <c r="N178" s="228"/>
    </row>
    <row r="179" spans="4:14" s="35" customFormat="1" ht="15">
      <c r="D179" s="225"/>
      <c r="G179" s="250"/>
      <c r="H179" s="226"/>
      <c r="I179" s="226"/>
      <c r="J179" s="227"/>
      <c r="K179" s="226"/>
      <c r="L179" s="262"/>
      <c r="N179" s="228"/>
    </row>
    <row r="180" spans="4:14" s="35" customFormat="1" ht="15">
      <c r="D180" s="225"/>
      <c r="G180" s="250"/>
      <c r="H180" s="226"/>
      <c r="I180" s="226"/>
      <c r="J180" s="227"/>
      <c r="K180" s="226"/>
      <c r="L180" s="262"/>
      <c r="N180" s="228"/>
    </row>
    <row r="181" spans="4:14" s="35" customFormat="1" ht="15">
      <c r="D181" s="225"/>
      <c r="G181" s="250"/>
      <c r="H181" s="226"/>
      <c r="I181" s="226"/>
      <c r="J181" s="227"/>
      <c r="K181" s="226"/>
      <c r="L181" s="262"/>
      <c r="N181" s="228"/>
    </row>
    <row r="182" spans="4:14" s="35" customFormat="1" ht="15">
      <c r="D182" s="225"/>
      <c r="G182" s="250"/>
      <c r="H182" s="226"/>
      <c r="I182" s="226"/>
      <c r="J182" s="227"/>
      <c r="K182" s="226"/>
      <c r="L182" s="262"/>
      <c r="N182" s="228"/>
    </row>
    <row r="183" spans="4:14" s="35" customFormat="1" ht="15">
      <c r="D183" s="225"/>
      <c r="G183" s="250"/>
      <c r="H183" s="226"/>
      <c r="I183" s="226"/>
      <c r="J183" s="227"/>
      <c r="K183" s="226"/>
      <c r="L183" s="262"/>
      <c r="N183" s="228"/>
    </row>
    <row r="184" spans="4:14" s="35" customFormat="1" ht="15">
      <c r="D184" s="225"/>
      <c r="G184" s="250"/>
      <c r="H184" s="226"/>
      <c r="I184" s="226"/>
      <c r="J184" s="227"/>
      <c r="K184" s="226"/>
      <c r="L184" s="262"/>
      <c r="N184" s="228"/>
    </row>
    <row r="185" spans="4:14" s="35" customFormat="1" ht="15">
      <c r="D185" s="225"/>
      <c r="G185" s="250"/>
      <c r="H185" s="226"/>
      <c r="I185" s="226"/>
      <c r="J185" s="227"/>
      <c r="K185" s="226"/>
      <c r="L185" s="262"/>
      <c r="N185" s="228"/>
    </row>
    <row r="186" spans="4:14" s="35" customFormat="1" ht="15">
      <c r="D186" s="225"/>
      <c r="G186" s="250"/>
      <c r="H186" s="226"/>
      <c r="I186" s="226"/>
      <c r="J186" s="227"/>
      <c r="K186" s="226"/>
      <c r="L186" s="262"/>
      <c r="N186" s="228"/>
    </row>
    <row r="187" spans="4:14" s="35" customFormat="1" ht="15">
      <c r="D187" s="225"/>
      <c r="G187" s="250"/>
      <c r="H187" s="226"/>
      <c r="I187" s="226"/>
      <c r="J187" s="227"/>
      <c r="K187" s="226"/>
      <c r="L187" s="262"/>
      <c r="N187" s="228"/>
    </row>
    <row r="188" spans="4:14" s="35" customFormat="1" ht="15">
      <c r="D188" s="225"/>
      <c r="G188" s="250"/>
      <c r="H188" s="226"/>
      <c r="I188" s="226"/>
      <c r="J188" s="227"/>
      <c r="K188" s="226"/>
      <c r="L188" s="262"/>
      <c r="N188" s="228"/>
    </row>
    <row r="189" spans="4:14" s="35" customFormat="1" ht="15">
      <c r="D189" s="225"/>
      <c r="G189" s="250"/>
      <c r="H189" s="226"/>
      <c r="I189" s="226"/>
      <c r="J189" s="227"/>
      <c r="K189" s="226"/>
      <c r="L189" s="262"/>
      <c r="N189" s="228"/>
    </row>
    <row r="190" spans="4:14" s="35" customFormat="1" ht="15">
      <c r="D190" s="225"/>
      <c r="G190" s="250"/>
      <c r="H190" s="226"/>
      <c r="I190" s="226"/>
      <c r="J190" s="227"/>
      <c r="K190" s="226"/>
      <c r="L190" s="262"/>
      <c r="N190" s="228"/>
    </row>
    <row r="191" spans="4:14" s="35" customFormat="1" ht="15">
      <c r="D191" s="225"/>
      <c r="G191" s="250"/>
      <c r="H191" s="226"/>
      <c r="I191" s="226"/>
      <c r="J191" s="227"/>
      <c r="K191" s="226"/>
      <c r="L191" s="262"/>
      <c r="N191" s="228"/>
    </row>
    <row r="192" spans="4:14" s="35" customFormat="1" ht="15">
      <c r="D192" s="225"/>
      <c r="G192" s="250"/>
      <c r="H192" s="226"/>
      <c r="I192" s="226"/>
      <c r="J192" s="227"/>
      <c r="K192" s="226"/>
      <c r="L192" s="262"/>
      <c r="N192" s="228"/>
    </row>
    <row r="193" spans="4:14" s="35" customFormat="1" ht="15">
      <c r="D193" s="225"/>
      <c r="G193" s="250"/>
      <c r="H193" s="226"/>
      <c r="I193" s="226"/>
      <c r="J193" s="227"/>
      <c r="K193" s="226"/>
      <c r="L193" s="262"/>
      <c r="N193" s="228"/>
    </row>
    <row r="194" spans="4:14" s="35" customFormat="1" ht="15">
      <c r="D194" s="225"/>
      <c r="G194" s="250"/>
      <c r="H194" s="226"/>
      <c r="I194" s="226"/>
      <c r="J194" s="227"/>
      <c r="K194" s="226"/>
      <c r="L194" s="262"/>
      <c r="N194" s="228"/>
    </row>
    <row r="195" spans="4:14" s="35" customFormat="1" ht="15">
      <c r="D195" s="225"/>
      <c r="G195" s="250"/>
      <c r="H195" s="226"/>
      <c r="I195" s="226"/>
      <c r="J195" s="227"/>
      <c r="K195" s="226"/>
      <c r="L195" s="262"/>
      <c r="N195" s="228"/>
    </row>
    <row r="196" spans="4:14" s="35" customFormat="1" ht="15">
      <c r="D196" s="225"/>
      <c r="G196" s="250"/>
      <c r="H196" s="226"/>
      <c r="I196" s="226"/>
      <c r="J196" s="227"/>
      <c r="K196" s="226"/>
      <c r="L196" s="262"/>
      <c r="N196" s="228"/>
    </row>
    <row r="197" spans="4:14" s="35" customFormat="1" ht="15">
      <c r="D197" s="225"/>
      <c r="G197" s="250"/>
      <c r="H197" s="226"/>
      <c r="I197" s="226"/>
      <c r="J197" s="227"/>
      <c r="K197" s="226"/>
      <c r="L197" s="262"/>
      <c r="N197" s="228"/>
    </row>
    <row r="198" spans="4:14" s="35" customFormat="1" ht="15">
      <c r="D198" s="225"/>
      <c r="G198" s="250"/>
      <c r="H198" s="226"/>
      <c r="I198" s="226"/>
      <c r="J198" s="227"/>
      <c r="K198" s="226"/>
      <c r="L198" s="262"/>
      <c r="N198" s="228"/>
    </row>
    <row r="199" spans="4:14" s="35" customFormat="1" ht="15">
      <c r="D199" s="225"/>
      <c r="G199" s="250"/>
      <c r="H199" s="226"/>
      <c r="I199" s="226"/>
      <c r="J199" s="227"/>
      <c r="K199" s="226"/>
      <c r="L199" s="262"/>
      <c r="N199" s="228"/>
    </row>
    <row r="200" spans="4:14" s="35" customFormat="1" ht="15">
      <c r="D200" s="225"/>
      <c r="G200" s="250"/>
      <c r="H200" s="226"/>
      <c r="I200" s="226"/>
      <c r="J200" s="227"/>
      <c r="K200" s="226"/>
      <c r="L200" s="262"/>
      <c r="N200" s="228"/>
    </row>
    <row r="201" spans="4:14" s="35" customFormat="1" ht="15">
      <c r="D201" s="225"/>
      <c r="G201" s="250"/>
      <c r="H201" s="226"/>
      <c r="I201" s="226"/>
      <c r="J201" s="227"/>
      <c r="K201" s="226"/>
      <c r="L201" s="262"/>
      <c r="N201" s="228"/>
    </row>
    <row r="202" spans="4:14" s="35" customFormat="1" ht="15">
      <c r="D202" s="225"/>
      <c r="G202" s="250"/>
      <c r="H202" s="226"/>
      <c r="I202" s="226"/>
      <c r="J202" s="227"/>
      <c r="K202" s="226"/>
      <c r="L202" s="262"/>
      <c r="N202" s="228"/>
    </row>
    <row r="203" spans="4:14" s="35" customFormat="1" ht="15">
      <c r="D203" s="225"/>
      <c r="G203" s="250"/>
      <c r="H203" s="226"/>
      <c r="I203" s="226"/>
      <c r="J203" s="227"/>
      <c r="K203" s="226"/>
      <c r="L203" s="262"/>
      <c r="N203" s="228"/>
    </row>
    <row r="204" spans="4:14" s="35" customFormat="1" ht="15">
      <c r="D204" s="225"/>
      <c r="G204" s="250"/>
      <c r="H204" s="226"/>
      <c r="I204" s="226"/>
      <c r="J204" s="227"/>
      <c r="K204" s="226"/>
      <c r="L204" s="262"/>
      <c r="N204" s="228"/>
    </row>
    <row r="205" spans="4:14" s="35" customFormat="1" ht="15">
      <c r="D205" s="225"/>
      <c r="G205" s="250"/>
      <c r="H205" s="226"/>
      <c r="I205" s="226"/>
      <c r="J205" s="227"/>
      <c r="K205" s="226"/>
      <c r="L205" s="262"/>
      <c r="N205" s="228"/>
    </row>
    <row r="206" spans="4:14" s="35" customFormat="1" ht="15">
      <c r="D206" s="225"/>
      <c r="G206" s="250"/>
      <c r="H206" s="226"/>
      <c r="I206" s="226"/>
      <c r="J206" s="227"/>
      <c r="K206" s="226"/>
      <c r="L206" s="262"/>
      <c r="N206" s="228"/>
    </row>
    <row r="207" spans="4:14" s="35" customFormat="1" ht="15">
      <c r="D207" s="225"/>
      <c r="G207" s="250"/>
      <c r="H207" s="226"/>
      <c r="I207" s="226"/>
      <c r="J207" s="227"/>
      <c r="K207" s="226"/>
      <c r="L207" s="262"/>
      <c r="N207" s="228"/>
    </row>
    <row r="208" spans="4:14" s="35" customFormat="1" ht="15">
      <c r="D208" s="225"/>
      <c r="G208" s="250"/>
      <c r="H208" s="226"/>
      <c r="I208" s="226"/>
      <c r="J208" s="227"/>
      <c r="K208" s="226"/>
      <c r="L208" s="262"/>
      <c r="N208" s="228"/>
    </row>
    <row r="209" spans="4:14" s="35" customFormat="1" ht="15">
      <c r="D209" s="225"/>
      <c r="G209" s="250"/>
      <c r="H209" s="226"/>
      <c r="I209" s="226"/>
      <c r="J209" s="227"/>
      <c r="K209" s="226"/>
      <c r="L209" s="262"/>
      <c r="N209" s="228"/>
    </row>
    <row r="210" spans="4:14" s="35" customFormat="1" ht="15">
      <c r="D210" s="225"/>
      <c r="G210" s="250"/>
      <c r="H210" s="226"/>
      <c r="I210" s="226"/>
      <c r="J210" s="227"/>
      <c r="K210" s="226"/>
      <c r="L210" s="262"/>
      <c r="N210" s="228"/>
    </row>
    <row r="211" spans="4:14" s="35" customFormat="1" ht="15">
      <c r="D211" s="225"/>
      <c r="G211" s="250"/>
      <c r="H211" s="226"/>
      <c r="I211" s="226"/>
      <c r="J211" s="227"/>
      <c r="K211" s="226"/>
      <c r="L211" s="262"/>
      <c r="N211" s="228"/>
    </row>
    <row r="212" spans="4:14" s="35" customFormat="1" ht="15">
      <c r="D212" s="225"/>
      <c r="G212" s="250"/>
      <c r="H212" s="226"/>
      <c r="I212" s="226"/>
      <c r="J212" s="227"/>
      <c r="K212" s="226"/>
      <c r="L212" s="262"/>
      <c r="N212" s="228"/>
    </row>
    <row r="213" spans="4:14" s="35" customFormat="1" ht="15">
      <c r="D213" s="225"/>
      <c r="G213" s="250"/>
      <c r="H213" s="226"/>
      <c r="I213" s="226"/>
      <c r="J213" s="227"/>
      <c r="K213" s="226"/>
      <c r="L213" s="262"/>
      <c r="N213" s="228"/>
    </row>
    <row r="214" spans="4:14" s="35" customFormat="1" ht="15">
      <c r="D214" s="225"/>
      <c r="G214" s="250"/>
      <c r="H214" s="226"/>
      <c r="I214" s="226"/>
      <c r="J214" s="227"/>
      <c r="K214" s="226"/>
      <c r="L214" s="262"/>
      <c r="N214" s="228"/>
    </row>
    <row r="215" spans="4:14" s="35" customFormat="1" ht="15">
      <c r="D215" s="225"/>
      <c r="G215" s="250"/>
      <c r="H215" s="226"/>
      <c r="I215" s="226"/>
      <c r="J215" s="227"/>
      <c r="K215" s="226"/>
      <c r="L215" s="262"/>
      <c r="N215" s="228"/>
    </row>
    <row r="216" spans="4:14" s="35" customFormat="1" ht="15">
      <c r="D216" s="225"/>
      <c r="G216" s="250"/>
      <c r="H216" s="226"/>
      <c r="I216" s="226"/>
      <c r="J216" s="227"/>
      <c r="K216" s="226"/>
      <c r="L216" s="262"/>
      <c r="N216" s="228"/>
    </row>
    <row r="217" spans="4:14" s="35" customFormat="1" ht="15">
      <c r="D217" s="225"/>
      <c r="G217" s="250"/>
      <c r="H217" s="226"/>
      <c r="I217" s="226"/>
      <c r="J217" s="227"/>
      <c r="K217" s="226"/>
      <c r="L217" s="262"/>
      <c r="N217" s="228"/>
    </row>
    <row r="218" spans="4:14" s="35" customFormat="1" ht="15">
      <c r="D218" s="225"/>
      <c r="G218" s="250"/>
      <c r="H218" s="226"/>
      <c r="I218" s="226"/>
      <c r="J218" s="227"/>
      <c r="K218" s="226"/>
      <c r="L218" s="262"/>
      <c r="N218" s="228"/>
    </row>
    <row r="219" spans="4:14" s="35" customFormat="1" ht="15">
      <c r="D219" s="225"/>
      <c r="G219" s="250"/>
      <c r="H219" s="226"/>
      <c r="I219" s="226"/>
      <c r="J219" s="227"/>
      <c r="K219" s="226"/>
      <c r="L219" s="262"/>
      <c r="N219" s="228"/>
    </row>
    <row r="220" spans="4:14" s="35" customFormat="1" ht="15">
      <c r="D220" s="225"/>
      <c r="G220" s="250"/>
      <c r="H220" s="226"/>
      <c r="I220" s="226"/>
      <c r="J220" s="227"/>
      <c r="K220" s="226"/>
      <c r="L220" s="262"/>
      <c r="N220" s="228"/>
    </row>
    <row r="221" spans="4:14" s="35" customFormat="1" ht="15">
      <c r="D221" s="225"/>
      <c r="G221" s="250"/>
      <c r="H221" s="226"/>
      <c r="I221" s="226"/>
      <c r="J221" s="227"/>
      <c r="K221" s="226"/>
      <c r="L221" s="262"/>
      <c r="N221" s="228"/>
    </row>
    <row r="222" spans="4:14" s="35" customFormat="1" ht="15">
      <c r="D222" s="225"/>
      <c r="G222" s="250"/>
      <c r="H222" s="226"/>
      <c r="I222" s="226"/>
      <c r="J222" s="227"/>
      <c r="K222" s="226"/>
      <c r="L222" s="262"/>
      <c r="N222" s="228"/>
    </row>
    <row r="223" spans="4:14" s="35" customFormat="1" ht="15">
      <c r="D223" s="225"/>
      <c r="G223" s="250"/>
      <c r="H223" s="226"/>
      <c r="I223" s="226"/>
      <c r="J223" s="227"/>
      <c r="K223" s="226"/>
      <c r="L223" s="262"/>
      <c r="N223" s="228"/>
    </row>
    <row r="224" spans="4:14" s="35" customFormat="1" ht="15">
      <c r="D224" s="225"/>
      <c r="G224" s="250"/>
      <c r="H224" s="226"/>
      <c r="I224" s="226"/>
      <c r="J224" s="227"/>
      <c r="K224" s="226"/>
      <c r="L224" s="262"/>
      <c r="N224" s="228"/>
    </row>
    <row r="225" spans="4:14" s="35" customFormat="1" ht="15">
      <c r="D225" s="225"/>
      <c r="G225" s="250"/>
      <c r="H225" s="226"/>
      <c r="I225" s="226"/>
      <c r="J225" s="227"/>
      <c r="K225" s="226"/>
      <c r="L225" s="262"/>
      <c r="N225" s="228"/>
    </row>
    <row r="226" spans="4:14" s="35" customFormat="1" ht="15">
      <c r="D226" s="225"/>
      <c r="G226" s="250"/>
      <c r="H226" s="226"/>
      <c r="I226" s="226"/>
      <c r="J226" s="227"/>
      <c r="K226" s="226"/>
      <c r="L226" s="262"/>
      <c r="N226" s="228"/>
    </row>
    <row r="227" spans="4:14" s="35" customFormat="1" ht="15">
      <c r="D227" s="225"/>
      <c r="G227" s="250"/>
      <c r="H227" s="226"/>
      <c r="I227" s="226"/>
      <c r="J227" s="227"/>
      <c r="K227" s="226"/>
      <c r="L227" s="262"/>
      <c r="N227" s="228"/>
    </row>
    <row r="228" spans="4:14" s="35" customFormat="1" ht="15">
      <c r="D228" s="225"/>
      <c r="G228" s="250"/>
      <c r="H228" s="226"/>
      <c r="I228" s="226"/>
      <c r="J228" s="227"/>
      <c r="K228" s="226"/>
      <c r="L228" s="262"/>
      <c r="N228" s="228"/>
    </row>
    <row r="229" spans="4:14" s="35" customFormat="1" ht="15">
      <c r="D229" s="225"/>
      <c r="G229" s="250"/>
      <c r="H229" s="226"/>
      <c r="I229" s="226"/>
      <c r="J229" s="227"/>
      <c r="K229" s="226"/>
      <c r="L229" s="262"/>
      <c r="N229" s="228"/>
    </row>
    <row r="230" spans="4:14" s="35" customFormat="1" ht="15">
      <c r="D230" s="225"/>
      <c r="G230" s="250"/>
      <c r="H230" s="226"/>
      <c r="I230" s="226"/>
      <c r="J230" s="227"/>
      <c r="K230" s="226"/>
      <c r="L230" s="262"/>
      <c r="N230" s="228"/>
    </row>
    <row r="231" spans="4:14" s="35" customFormat="1" ht="15">
      <c r="D231" s="225"/>
      <c r="G231" s="250"/>
      <c r="H231" s="226"/>
      <c r="I231" s="226"/>
      <c r="J231" s="227"/>
      <c r="K231" s="226"/>
      <c r="L231" s="262"/>
      <c r="N231" s="228"/>
    </row>
    <row r="232" spans="4:14" s="35" customFormat="1" ht="15">
      <c r="D232" s="225"/>
      <c r="G232" s="250"/>
      <c r="H232" s="226"/>
      <c r="I232" s="226"/>
      <c r="J232" s="227"/>
      <c r="K232" s="226"/>
      <c r="L232" s="262"/>
      <c r="N232" s="228"/>
    </row>
    <row r="233" spans="4:14" s="35" customFormat="1" ht="15">
      <c r="D233" s="225"/>
      <c r="G233" s="250"/>
      <c r="H233" s="226"/>
      <c r="I233" s="226"/>
      <c r="J233" s="227"/>
      <c r="K233" s="226"/>
      <c r="L233" s="262"/>
      <c r="N233" s="228"/>
    </row>
    <row r="234" spans="4:14" s="35" customFormat="1" ht="15">
      <c r="D234" s="225"/>
      <c r="G234" s="250"/>
      <c r="H234" s="226"/>
      <c r="I234" s="226"/>
      <c r="J234" s="227"/>
      <c r="K234" s="226"/>
      <c r="L234" s="262"/>
      <c r="N234" s="228"/>
    </row>
    <row r="235" spans="4:14" s="35" customFormat="1" ht="15">
      <c r="D235" s="225"/>
      <c r="G235" s="250"/>
      <c r="H235" s="226"/>
      <c r="I235" s="226"/>
      <c r="J235" s="227"/>
      <c r="K235" s="226"/>
      <c r="L235" s="262"/>
      <c r="N235" s="228"/>
    </row>
    <row r="236" spans="4:14" s="35" customFormat="1" ht="15">
      <c r="D236" s="225"/>
      <c r="G236" s="250"/>
      <c r="H236" s="226"/>
      <c r="I236" s="226"/>
      <c r="J236" s="227"/>
      <c r="K236" s="226"/>
      <c r="L236" s="262"/>
      <c r="N236" s="228"/>
    </row>
    <row r="237" spans="4:14" s="35" customFormat="1" ht="15">
      <c r="D237" s="225"/>
      <c r="G237" s="250"/>
      <c r="H237" s="226"/>
      <c r="I237" s="226"/>
      <c r="J237" s="227"/>
      <c r="K237" s="226"/>
      <c r="L237" s="262"/>
      <c r="N237" s="228"/>
    </row>
    <row r="238" spans="4:14" s="35" customFormat="1" ht="15">
      <c r="D238" s="225"/>
      <c r="G238" s="250"/>
      <c r="H238" s="226"/>
      <c r="I238" s="226"/>
      <c r="J238" s="227"/>
      <c r="K238" s="226"/>
      <c r="L238" s="262"/>
      <c r="N238" s="228"/>
    </row>
    <row r="239" spans="4:14" s="35" customFormat="1" ht="15">
      <c r="D239" s="225"/>
      <c r="G239" s="250"/>
      <c r="H239" s="226"/>
      <c r="I239" s="226"/>
      <c r="J239" s="227"/>
      <c r="K239" s="226"/>
      <c r="L239" s="262"/>
      <c r="N239" s="228"/>
    </row>
    <row r="240" spans="4:14" s="35" customFormat="1" ht="15">
      <c r="D240" s="225"/>
      <c r="G240" s="250"/>
      <c r="H240" s="226"/>
      <c r="I240" s="226"/>
      <c r="J240" s="227"/>
      <c r="K240" s="226"/>
      <c r="L240" s="262"/>
      <c r="N240" s="228"/>
    </row>
    <row r="241" spans="4:14" s="35" customFormat="1" ht="15">
      <c r="D241" s="225"/>
      <c r="G241" s="250"/>
      <c r="H241" s="226"/>
      <c r="I241" s="226"/>
      <c r="J241" s="227"/>
      <c r="K241" s="226"/>
      <c r="L241" s="262"/>
      <c r="N241" s="228"/>
    </row>
    <row r="242" spans="4:14" s="35" customFormat="1" ht="15">
      <c r="D242" s="225"/>
      <c r="G242" s="250"/>
      <c r="H242" s="226"/>
      <c r="I242" s="226"/>
      <c r="J242" s="227"/>
      <c r="K242" s="226"/>
      <c r="L242" s="262"/>
      <c r="N242" s="228"/>
    </row>
    <row r="243" spans="4:14" s="35" customFormat="1" ht="15">
      <c r="D243" s="225"/>
      <c r="G243" s="250"/>
      <c r="H243" s="226"/>
      <c r="I243" s="226"/>
      <c r="J243" s="227"/>
      <c r="K243" s="226"/>
      <c r="L243" s="262"/>
      <c r="N243" s="228"/>
    </row>
    <row r="244" spans="4:14" s="35" customFormat="1" ht="15">
      <c r="D244" s="225"/>
      <c r="G244" s="250"/>
      <c r="H244" s="226"/>
      <c r="I244" s="226"/>
      <c r="J244" s="227"/>
      <c r="K244" s="226"/>
      <c r="L244" s="262"/>
      <c r="N244" s="228"/>
    </row>
    <row r="245" spans="4:14" s="35" customFormat="1" ht="15">
      <c r="D245" s="225"/>
      <c r="G245" s="250"/>
      <c r="H245" s="226"/>
      <c r="I245" s="226"/>
      <c r="J245" s="227"/>
      <c r="K245" s="226"/>
      <c r="L245" s="262"/>
      <c r="N245" s="228"/>
    </row>
    <row r="246" spans="4:14" s="35" customFormat="1" ht="15">
      <c r="D246" s="225"/>
      <c r="G246" s="250"/>
      <c r="H246" s="226"/>
      <c r="I246" s="226"/>
      <c r="J246" s="227"/>
      <c r="K246" s="226"/>
      <c r="L246" s="262"/>
      <c r="N246" s="228"/>
    </row>
    <row r="247" spans="4:14" s="35" customFormat="1" ht="15">
      <c r="D247" s="225"/>
      <c r="G247" s="250"/>
      <c r="H247" s="226"/>
      <c r="I247" s="226"/>
      <c r="J247" s="227"/>
      <c r="K247" s="226"/>
      <c r="L247" s="262"/>
      <c r="N247" s="228"/>
    </row>
    <row r="248" spans="4:14" s="35" customFormat="1" ht="15">
      <c r="D248" s="225"/>
      <c r="G248" s="250"/>
      <c r="H248" s="226"/>
      <c r="I248" s="226"/>
      <c r="J248" s="227"/>
      <c r="K248" s="226"/>
      <c r="L248" s="262"/>
      <c r="N248" s="228"/>
    </row>
    <row r="249" spans="4:14" s="35" customFormat="1" ht="15">
      <c r="D249" s="225"/>
      <c r="G249" s="250"/>
      <c r="H249" s="226"/>
      <c r="I249" s="226"/>
      <c r="J249" s="227"/>
      <c r="K249" s="226"/>
      <c r="L249" s="262"/>
      <c r="N249" s="228"/>
    </row>
    <row r="250" spans="4:14" s="35" customFormat="1" ht="15">
      <c r="D250" s="225"/>
      <c r="G250" s="250"/>
      <c r="H250" s="226"/>
      <c r="I250" s="226"/>
      <c r="J250" s="227"/>
      <c r="K250" s="226"/>
      <c r="L250" s="262"/>
      <c r="N250" s="228"/>
    </row>
    <row r="251" spans="4:14" s="35" customFormat="1" ht="15">
      <c r="D251" s="225"/>
      <c r="G251" s="250"/>
      <c r="H251" s="226"/>
      <c r="I251" s="226"/>
      <c r="J251" s="227"/>
      <c r="K251" s="226"/>
      <c r="L251" s="262"/>
      <c r="N251" s="228"/>
    </row>
    <row r="252" spans="4:14" s="35" customFormat="1" ht="15">
      <c r="D252" s="225"/>
      <c r="G252" s="250"/>
      <c r="H252" s="226"/>
      <c r="I252" s="226"/>
      <c r="J252" s="227"/>
      <c r="K252" s="226"/>
      <c r="L252" s="262"/>
      <c r="N252" s="228"/>
    </row>
    <row r="253" spans="4:14" s="35" customFormat="1" ht="15">
      <c r="D253" s="225"/>
      <c r="G253" s="250"/>
      <c r="H253" s="226"/>
      <c r="I253" s="226"/>
      <c r="J253" s="227"/>
      <c r="K253" s="226"/>
      <c r="L253" s="262"/>
      <c r="N253" s="228"/>
    </row>
    <row r="254" spans="4:14" s="35" customFormat="1" ht="15">
      <c r="D254" s="225"/>
      <c r="G254" s="250"/>
      <c r="H254" s="226"/>
      <c r="I254" s="226"/>
      <c r="J254" s="227"/>
      <c r="K254" s="226"/>
      <c r="L254" s="262"/>
      <c r="N254" s="228"/>
    </row>
    <row r="255" spans="4:14" s="35" customFormat="1" ht="15">
      <c r="D255" s="225"/>
      <c r="G255" s="250"/>
      <c r="H255" s="226"/>
      <c r="I255" s="226"/>
      <c r="J255" s="227"/>
      <c r="K255" s="226"/>
      <c r="L255" s="262"/>
      <c r="N255" s="228"/>
    </row>
    <row r="256" spans="4:14" s="35" customFormat="1" ht="15">
      <c r="D256" s="225"/>
      <c r="G256" s="250"/>
      <c r="H256" s="226"/>
      <c r="I256" s="226"/>
      <c r="J256" s="227"/>
      <c r="K256" s="226"/>
      <c r="L256" s="262"/>
      <c r="N256" s="228"/>
    </row>
    <row r="257" spans="4:14" s="35" customFormat="1" ht="15">
      <c r="D257" s="225"/>
      <c r="G257" s="250"/>
      <c r="H257" s="226"/>
      <c r="I257" s="226"/>
      <c r="J257" s="227"/>
      <c r="K257" s="226"/>
      <c r="L257" s="262"/>
      <c r="N257" s="228"/>
    </row>
    <row r="258" spans="4:14" s="35" customFormat="1" ht="15">
      <c r="D258" s="225"/>
      <c r="G258" s="250"/>
      <c r="H258" s="226"/>
      <c r="I258" s="226"/>
      <c r="J258" s="227"/>
      <c r="K258" s="226"/>
      <c r="L258" s="262"/>
      <c r="N258" s="228"/>
    </row>
    <row r="259" spans="4:14" s="35" customFormat="1" ht="15">
      <c r="D259" s="225"/>
      <c r="G259" s="250"/>
      <c r="H259" s="226"/>
      <c r="I259" s="226"/>
      <c r="J259" s="227"/>
      <c r="K259" s="226"/>
      <c r="L259" s="262"/>
      <c r="N259" s="228"/>
    </row>
    <row r="260" spans="4:14" s="35" customFormat="1" ht="15">
      <c r="D260" s="225"/>
      <c r="G260" s="250"/>
      <c r="H260" s="226"/>
      <c r="I260" s="226"/>
      <c r="J260" s="227"/>
      <c r="K260" s="226"/>
      <c r="L260" s="262"/>
      <c r="N260" s="228"/>
    </row>
    <row r="261" spans="4:14" s="35" customFormat="1" ht="15">
      <c r="D261" s="225"/>
      <c r="G261" s="250"/>
      <c r="H261" s="226"/>
      <c r="I261" s="226"/>
      <c r="J261" s="227"/>
      <c r="K261" s="226"/>
      <c r="L261" s="262"/>
      <c r="N261" s="228"/>
    </row>
    <row r="262" spans="4:14" s="35" customFormat="1" ht="15">
      <c r="D262" s="225"/>
      <c r="G262" s="250"/>
      <c r="H262" s="226"/>
      <c r="I262" s="226"/>
      <c r="J262" s="227"/>
      <c r="K262" s="226"/>
      <c r="L262" s="262"/>
      <c r="N262" s="228"/>
    </row>
    <row r="263" spans="4:14" s="35" customFormat="1" ht="15">
      <c r="D263" s="225"/>
      <c r="G263" s="250"/>
      <c r="H263" s="226"/>
      <c r="I263" s="226"/>
      <c r="J263" s="227"/>
      <c r="K263" s="226"/>
      <c r="L263" s="262"/>
      <c r="N263" s="228"/>
    </row>
    <row r="264" spans="4:14" s="35" customFormat="1" ht="15">
      <c r="D264" s="225"/>
      <c r="G264" s="250"/>
      <c r="H264" s="226"/>
      <c r="I264" s="226"/>
      <c r="J264" s="227"/>
      <c r="K264" s="226"/>
      <c r="L264" s="262"/>
      <c r="N264" s="228"/>
    </row>
    <row r="265" spans="4:14" s="35" customFormat="1" ht="15">
      <c r="D265" s="225"/>
      <c r="G265" s="250"/>
      <c r="H265" s="226"/>
      <c r="I265" s="226"/>
      <c r="J265" s="227"/>
      <c r="K265" s="226"/>
      <c r="L265" s="262"/>
      <c r="N265" s="228"/>
    </row>
    <row r="266" spans="4:14" s="35" customFormat="1" ht="15">
      <c r="D266" s="225"/>
      <c r="G266" s="250"/>
      <c r="H266" s="226"/>
      <c r="I266" s="226"/>
      <c r="J266" s="227"/>
      <c r="K266" s="226"/>
      <c r="L266" s="262"/>
      <c r="N266" s="228"/>
    </row>
    <row r="267" spans="4:14" s="35" customFormat="1" ht="15">
      <c r="D267" s="225"/>
      <c r="G267" s="250"/>
      <c r="H267" s="226"/>
      <c r="I267" s="226"/>
      <c r="J267" s="227"/>
      <c r="K267" s="226"/>
      <c r="L267" s="262"/>
      <c r="N267" s="228"/>
    </row>
    <row r="268" spans="4:14" s="35" customFormat="1" ht="15">
      <c r="D268" s="225"/>
      <c r="G268" s="250"/>
      <c r="H268" s="226"/>
      <c r="I268" s="226"/>
      <c r="J268" s="227"/>
      <c r="K268" s="226"/>
      <c r="L268" s="262"/>
      <c r="N268" s="228"/>
    </row>
    <row r="269" spans="4:14" s="35" customFormat="1" ht="15">
      <c r="D269" s="225"/>
      <c r="G269" s="250"/>
      <c r="H269" s="226"/>
      <c r="I269" s="226"/>
      <c r="J269" s="227"/>
      <c r="K269" s="226"/>
      <c r="L269" s="262"/>
      <c r="N269" s="228"/>
    </row>
    <row r="270" spans="4:14" s="35" customFormat="1" ht="15">
      <c r="D270" s="225"/>
      <c r="G270" s="250"/>
      <c r="H270" s="226"/>
      <c r="I270" s="226"/>
      <c r="J270" s="227"/>
      <c r="K270" s="226"/>
      <c r="L270" s="262"/>
      <c r="N270" s="228"/>
    </row>
    <row r="271" spans="4:14" s="35" customFormat="1" ht="15">
      <c r="D271" s="225"/>
      <c r="G271" s="250"/>
      <c r="H271" s="226"/>
      <c r="I271" s="226"/>
      <c r="J271" s="227"/>
      <c r="K271" s="226"/>
      <c r="L271" s="262"/>
      <c r="N271" s="228"/>
    </row>
    <row r="272" spans="4:14" s="35" customFormat="1" ht="15">
      <c r="D272" s="225"/>
      <c r="G272" s="250"/>
      <c r="H272" s="226"/>
      <c r="I272" s="226"/>
      <c r="J272" s="227"/>
      <c r="K272" s="226"/>
      <c r="L272" s="262"/>
      <c r="N272" s="228"/>
    </row>
    <row r="273" spans="4:14" s="35" customFormat="1" ht="15">
      <c r="D273" s="225"/>
      <c r="G273" s="250"/>
      <c r="H273" s="226"/>
      <c r="I273" s="226"/>
      <c r="J273" s="227"/>
      <c r="K273" s="226"/>
      <c r="L273" s="262"/>
      <c r="N273" s="228"/>
    </row>
    <row r="274" spans="4:14" s="35" customFormat="1" ht="15">
      <c r="D274" s="225"/>
      <c r="G274" s="250"/>
      <c r="H274" s="226"/>
      <c r="I274" s="226"/>
      <c r="J274" s="227"/>
      <c r="K274" s="226"/>
      <c r="L274" s="262"/>
      <c r="N274" s="228"/>
    </row>
    <row r="275" spans="4:14" s="35" customFormat="1" ht="15">
      <c r="D275" s="225"/>
      <c r="G275" s="250"/>
      <c r="H275" s="226"/>
      <c r="I275" s="226"/>
      <c r="J275" s="227"/>
      <c r="K275" s="226"/>
      <c r="L275" s="262"/>
      <c r="N275" s="228"/>
    </row>
    <row r="276" spans="4:14" s="35" customFormat="1" ht="15">
      <c r="D276" s="225"/>
      <c r="G276" s="250"/>
      <c r="H276" s="226"/>
      <c r="I276" s="226"/>
      <c r="J276" s="227"/>
      <c r="K276" s="226"/>
      <c r="L276" s="262"/>
      <c r="N276" s="228"/>
    </row>
    <row r="277" spans="4:14" s="35" customFormat="1" ht="15">
      <c r="D277" s="225"/>
      <c r="G277" s="250"/>
      <c r="H277" s="226"/>
      <c r="I277" s="226"/>
      <c r="J277" s="227"/>
      <c r="K277" s="226"/>
      <c r="L277" s="262"/>
      <c r="N277" s="228"/>
    </row>
    <row r="278" spans="4:14" s="35" customFormat="1" ht="15">
      <c r="D278" s="225"/>
      <c r="G278" s="250"/>
      <c r="H278" s="226"/>
      <c r="I278" s="226"/>
      <c r="J278" s="227"/>
      <c r="K278" s="226"/>
      <c r="L278" s="262"/>
      <c r="N278" s="228"/>
    </row>
    <row r="279" spans="4:14" s="35" customFormat="1" ht="15">
      <c r="D279" s="225"/>
      <c r="G279" s="250"/>
      <c r="H279" s="226"/>
      <c r="I279" s="226"/>
      <c r="J279" s="227"/>
      <c r="K279" s="226"/>
      <c r="L279" s="262"/>
      <c r="N279" s="228"/>
    </row>
    <row r="280" spans="4:14" s="35" customFormat="1" ht="15">
      <c r="D280" s="225"/>
      <c r="G280" s="250"/>
      <c r="H280" s="226"/>
      <c r="I280" s="226"/>
      <c r="J280" s="227"/>
      <c r="K280" s="226"/>
      <c r="L280" s="262"/>
      <c r="N280" s="228"/>
    </row>
    <row r="281" spans="4:14" s="35" customFormat="1" ht="15">
      <c r="D281" s="225"/>
      <c r="G281" s="250"/>
      <c r="H281" s="226"/>
      <c r="I281" s="226"/>
      <c r="J281" s="227"/>
      <c r="K281" s="226"/>
      <c r="L281" s="262"/>
      <c r="N281" s="228"/>
    </row>
    <row r="282" spans="4:14" s="35" customFormat="1" ht="15">
      <c r="D282" s="225"/>
      <c r="G282" s="250"/>
      <c r="H282" s="226"/>
      <c r="I282" s="226"/>
      <c r="J282" s="227"/>
      <c r="K282" s="226"/>
      <c r="L282" s="262"/>
      <c r="N282" s="228"/>
    </row>
    <row r="283" spans="4:14" s="35" customFormat="1" ht="15">
      <c r="D283" s="225"/>
      <c r="G283" s="250"/>
      <c r="H283" s="226"/>
      <c r="I283" s="226"/>
      <c r="J283" s="227"/>
      <c r="K283" s="226"/>
      <c r="L283" s="262"/>
      <c r="N283" s="228"/>
    </row>
    <row r="284" spans="4:14" s="35" customFormat="1" ht="15">
      <c r="D284" s="225"/>
      <c r="G284" s="250"/>
      <c r="H284" s="226"/>
      <c r="I284" s="226"/>
      <c r="J284" s="227"/>
      <c r="K284" s="226"/>
      <c r="L284" s="262"/>
      <c r="N284" s="228"/>
    </row>
    <row r="285" spans="4:14" s="35" customFormat="1" ht="15">
      <c r="D285" s="225"/>
      <c r="G285" s="250"/>
      <c r="H285" s="226"/>
      <c r="I285" s="226"/>
      <c r="J285" s="227"/>
      <c r="K285" s="226"/>
      <c r="L285" s="262"/>
      <c r="N285" s="228"/>
    </row>
    <row r="286" spans="4:14" s="35" customFormat="1" ht="15">
      <c r="D286" s="225"/>
      <c r="G286" s="250"/>
      <c r="H286" s="226"/>
      <c r="I286" s="226"/>
      <c r="J286" s="227"/>
      <c r="K286" s="226"/>
      <c r="L286" s="262"/>
      <c r="N286" s="228"/>
    </row>
    <row r="287" spans="4:14" s="35" customFormat="1" ht="15">
      <c r="D287" s="225"/>
      <c r="G287" s="250"/>
      <c r="H287" s="226"/>
      <c r="I287" s="226"/>
      <c r="J287" s="227"/>
      <c r="K287" s="226"/>
      <c r="L287" s="262"/>
      <c r="N287" s="228"/>
    </row>
    <row r="288" spans="4:14" s="35" customFormat="1" ht="15">
      <c r="D288" s="225"/>
      <c r="G288" s="250"/>
      <c r="H288" s="226"/>
      <c r="I288" s="226"/>
      <c r="J288" s="227"/>
      <c r="K288" s="226"/>
      <c r="L288" s="262"/>
      <c r="N288" s="228"/>
    </row>
    <row r="289" spans="4:14" s="35" customFormat="1" ht="15">
      <c r="D289" s="225"/>
      <c r="G289" s="250"/>
      <c r="H289" s="226"/>
      <c r="I289" s="226"/>
      <c r="J289" s="227"/>
      <c r="K289" s="226"/>
      <c r="L289" s="262"/>
      <c r="N289" s="228"/>
    </row>
    <row r="290" spans="4:14" s="35" customFormat="1" ht="15">
      <c r="D290" s="225"/>
      <c r="G290" s="250"/>
      <c r="H290" s="226"/>
      <c r="I290" s="226"/>
      <c r="J290" s="227"/>
      <c r="K290" s="226"/>
      <c r="L290" s="262"/>
      <c r="N290" s="228"/>
    </row>
    <row r="291" spans="4:14" s="35" customFormat="1" ht="15">
      <c r="D291" s="225"/>
      <c r="G291" s="250"/>
      <c r="H291" s="226"/>
      <c r="I291" s="226"/>
      <c r="J291" s="227"/>
      <c r="K291" s="226"/>
      <c r="L291" s="262"/>
      <c r="N291" s="228"/>
    </row>
    <row r="292" spans="4:14" s="35" customFormat="1" ht="15">
      <c r="D292" s="225"/>
      <c r="G292" s="250"/>
      <c r="H292" s="226"/>
      <c r="I292" s="226"/>
      <c r="J292" s="227"/>
      <c r="K292" s="226"/>
      <c r="L292" s="262"/>
      <c r="N292" s="228"/>
    </row>
    <row r="293" spans="4:14" s="35" customFormat="1" ht="15">
      <c r="D293" s="225"/>
      <c r="G293" s="250"/>
      <c r="H293" s="226"/>
      <c r="I293" s="226"/>
      <c r="J293" s="227"/>
      <c r="K293" s="226"/>
      <c r="L293" s="262"/>
      <c r="N293" s="228"/>
    </row>
    <row r="294" spans="4:14" s="35" customFormat="1" ht="15">
      <c r="D294" s="225"/>
      <c r="G294" s="250"/>
      <c r="H294" s="226"/>
      <c r="I294" s="226"/>
      <c r="J294" s="227"/>
      <c r="K294" s="226"/>
      <c r="L294" s="262"/>
      <c r="N294" s="228"/>
    </row>
    <row r="295" spans="4:14" s="35" customFormat="1" ht="15">
      <c r="D295" s="225"/>
      <c r="G295" s="250"/>
      <c r="H295" s="226"/>
      <c r="I295" s="226"/>
      <c r="J295" s="227"/>
      <c r="K295" s="226"/>
      <c r="L295" s="262"/>
      <c r="N295" s="228"/>
    </row>
    <row r="296" spans="4:14" s="35" customFormat="1" ht="15">
      <c r="D296" s="225"/>
      <c r="G296" s="250"/>
      <c r="H296" s="226"/>
      <c r="I296" s="226"/>
      <c r="J296" s="227"/>
      <c r="K296" s="226"/>
      <c r="L296" s="262"/>
      <c r="N296" s="228"/>
    </row>
    <row r="297" spans="4:14" s="35" customFormat="1" ht="15">
      <c r="D297" s="225"/>
      <c r="G297" s="250"/>
      <c r="H297" s="226"/>
      <c r="I297" s="226"/>
      <c r="J297" s="227"/>
      <c r="K297" s="226"/>
      <c r="L297" s="262"/>
      <c r="N297" s="228"/>
    </row>
    <row r="298" spans="4:14" s="35" customFormat="1" ht="15">
      <c r="D298" s="225"/>
      <c r="G298" s="250"/>
      <c r="H298" s="226"/>
      <c r="I298" s="226"/>
      <c r="J298" s="227"/>
      <c r="K298" s="226"/>
      <c r="L298" s="262"/>
      <c r="N298" s="228"/>
    </row>
    <row r="299" spans="4:14" s="35" customFormat="1" ht="15">
      <c r="D299" s="225"/>
      <c r="G299" s="250"/>
      <c r="H299" s="226"/>
      <c r="I299" s="226"/>
      <c r="J299" s="227"/>
      <c r="K299" s="226"/>
      <c r="L299" s="262"/>
      <c r="N299" s="228"/>
    </row>
    <row r="300" spans="4:14" s="35" customFormat="1" ht="15">
      <c r="D300" s="225"/>
      <c r="G300" s="250"/>
      <c r="H300" s="226"/>
      <c r="I300" s="226"/>
      <c r="J300" s="227"/>
      <c r="K300" s="226"/>
      <c r="L300" s="262"/>
      <c r="N300" s="228"/>
    </row>
    <row r="301" spans="4:14" s="35" customFormat="1" ht="15">
      <c r="D301" s="225"/>
      <c r="G301" s="250"/>
      <c r="H301" s="226"/>
      <c r="I301" s="226"/>
      <c r="J301" s="227"/>
      <c r="K301" s="226"/>
      <c r="L301" s="262"/>
      <c r="N301" s="228"/>
    </row>
    <row r="302" spans="4:14" s="35" customFormat="1" ht="15">
      <c r="D302" s="225"/>
      <c r="G302" s="250"/>
      <c r="H302" s="226"/>
      <c r="I302" s="226"/>
      <c r="J302" s="227"/>
      <c r="K302" s="226"/>
      <c r="L302" s="262"/>
      <c r="N302" s="228"/>
    </row>
    <row r="303" spans="4:14" s="35" customFormat="1" ht="15">
      <c r="D303" s="225"/>
      <c r="G303" s="250"/>
      <c r="H303" s="226"/>
      <c r="I303" s="226"/>
      <c r="J303" s="227"/>
      <c r="K303" s="226"/>
      <c r="L303" s="262"/>
      <c r="N303" s="228"/>
    </row>
    <row r="304" spans="4:14" s="35" customFormat="1" ht="15">
      <c r="D304" s="225"/>
      <c r="G304" s="250"/>
      <c r="H304" s="226"/>
      <c r="I304" s="226"/>
      <c r="J304" s="227"/>
      <c r="K304" s="226"/>
      <c r="L304" s="262"/>
      <c r="N304" s="228"/>
    </row>
    <row r="305" spans="4:14" s="35" customFormat="1" ht="15">
      <c r="D305" s="225"/>
      <c r="G305" s="250"/>
      <c r="H305" s="226"/>
      <c r="I305" s="226"/>
      <c r="J305" s="227"/>
      <c r="K305" s="226"/>
      <c r="L305" s="262"/>
      <c r="N305" s="228"/>
    </row>
    <row r="306" spans="4:14" s="35" customFormat="1" ht="15">
      <c r="D306" s="225"/>
      <c r="G306" s="250"/>
      <c r="H306" s="226"/>
      <c r="I306" s="226"/>
      <c r="J306" s="227"/>
      <c r="K306" s="226"/>
      <c r="L306" s="262"/>
      <c r="N306" s="228"/>
    </row>
    <row r="307" spans="4:14" s="35" customFormat="1" ht="15">
      <c r="D307" s="225"/>
      <c r="G307" s="250"/>
      <c r="H307" s="226"/>
      <c r="I307" s="226"/>
      <c r="J307" s="227"/>
      <c r="K307" s="226"/>
      <c r="L307" s="262"/>
      <c r="N307" s="228"/>
    </row>
    <row r="308" spans="4:14" s="35" customFormat="1" ht="15">
      <c r="D308" s="225"/>
      <c r="G308" s="250"/>
      <c r="H308" s="226"/>
      <c r="I308" s="226"/>
      <c r="J308" s="227"/>
      <c r="K308" s="226"/>
      <c r="L308" s="262"/>
      <c r="N308" s="228"/>
    </row>
    <row r="309" spans="4:14" s="35" customFormat="1" ht="15">
      <c r="D309" s="225"/>
      <c r="G309" s="250"/>
      <c r="H309" s="226"/>
      <c r="I309" s="226"/>
      <c r="J309" s="227"/>
      <c r="K309" s="226"/>
      <c r="L309" s="262"/>
      <c r="N309" s="228"/>
    </row>
    <row r="310" spans="4:14" s="35" customFormat="1" ht="15">
      <c r="D310" s="225"/>
      <c r="G310" s="250"/>
      <c r="H310" s="226"/>
      <c r="I310" s="226"/>
      <c r="J310" s="227"/>
      <c r="K310" s="226"/>
      <c r="L310" s="262"/>
      <c r="N310" s="228"/>
    </row>
    <row r="311" spans="4:14" s="35" customFormat="1" ht="15">
      <c r="D311" s="225"/>
      <c r="G311" s="250"/>
      <c r="H311" s="226"/>
      <c r="I311" s="226"/>
      <c r="J311" s="227"/>
      <c r="K311" s="226"/>
      <c r="L311" s="262"/>
      <c r="N311" s="228"/>
    </row>
    <row r="312" spans="4:14" s="35" customFormat="1" ht="15">
      <c r="D312" s="225"/>
      <c r="G312" s="250"/>
      <c r="H312" s="226"/>
      <c r="I312" s="226"/>
      <c r="J312" s="227"/>
      <c r="K312" s="226"/>
      <c r="L312" s="262"/>
      <c r="N312" s="228"/>
    </row>
    <row r="313" spans="4:14" s="35" customFormat="1" ht="15">
      <c r="D313" s="225"/>
      <c r="G313" s="250"/>
      <c r="H313" s="226"/>
      <c r="I313" s="226"/>
      <c r="J313" s="227"/>
      <c r="K313" s="226"/>
      <c r="L313" s="262"/>
      <c r="N313" s="228"/>
    </row>
    <row r="314" spans="4:14" s="35" customFormat="1" ht="15">
      <c r="D314" s="225"/>
      <c r="G314" s="250"/>
      <c r="H314" s="226"/>
      <c r="I314" s="226"/>
      <c r="J314" s="227"/>
      <c r="K314" s="226"/>
      <c r="L314" s="262"/>
      <c r="N314" s="228"/>
    </row>
    <row r="315" spans="4:14" s="35" customFormat="1" ht="15">
      <c r="D315" s="225"/>
      <c r="G315" s="250"/>
      <c r="H315" s="226"/>
      <c r="I315" s="226"/>
      <c r="J315" s="227"/>
      <c r="K315" s="226"/>
      <c r="L315" s="262"/>
      <c r="N315" s="228"/>
    </row>
    <row r="316" spans="4:14" s="35" customFormat="1" ht="15">
      <c r="D316" s="225"/>
      <c r="G316" s="250"/>
      <c r="H316" s="226"/>
      <c r="I316" s="226"/>
      <c r="J316" s="227"/>
      <c r="K316" s="226"/>
      <c r="L316" s="262"/>
      <c r="N316" s="228"/>
    </row>
    <row r="317" spans="4:14" s="35" customFormat="1" ht="15">
      <c r="D317" s="225"/>
      <c r="G317" s="250"/>
      <c r="H317" s="226"/>
      <c r="I317" s="226"/>
      <c r="J317" s="227"/>
      <c r="K317" s="226"/>
      <c r="L317" s="262"/>
      <c r="N317" s="228"/>
    </row>
    <row r="318" spans="4:14" s="35" customFormat="1" ht="15">
      <c r="D318" s="225"/>
      <c r="G318" s="250"/>
      <c r="H318" s="226"/>
      <c r="I318" s="226"/>
      <c r="J318" s="227"/>
      <c r="K318" s="226"/>
      <c r="L318" s="262"/>
      <c r="N318" s="228"/>
    </row>
    <row r="319" spans="4:14" s="35" customFormat="1" ht="15">
      <c r="D319" s="225"/>
      <c r="G319" s="250"/>
      <c r="H319" s="226"/>
      <c r="I319" s="226"/>
      <c r="J319" s="227"/>
      <c r="K319" s="226"/>
      <c r="L319" s="262"/>
      <c r="N319" s="228"/>
    </row>
    <row r="320" spans="4:14" s="35" customFormat="1" ht="15">
      <c r="D320" s="225"/>
      <c r="G320" s="250"/>
      <c r="H320" s="226"/>
      <c r="I320" s="226"/>
      <c r="J320" s="227"/>
      <c r="K320" s="226"/>
      <c r="L320" s="262"/>
      <c r="N320" s="228"/>
    </row>
    <row r="321" spans="4:14" s="35" customFormat="1" ht="15">
      <c r="D321" s="225"/>
      <c r="G321" s="250"/>
      <c r="H321" s="226"/>
      <c r="I321" s="226"/>
      <c r="J321" s="227"/>
      <c r="K321" s="226"/>
      <c r="L321" s="262"/>
      <c r="N321" s="228"/>
    </row>
    <row r="322" spans="4:14" s="35" customFormat="1" ht="15">
      <c r="D322" s="225"/>
      <c r="G322" s="250"/>
      <c r="H322" s="226"/>
      <c r="I322" s="226"/>
      <c r="J322" s="227"/>
      <c r="K322" s="226"/>
      <c r="L322" s="262"/>
      <c r="N322" s="228"/>
    </row>
    <row r="323" spans="4:14" s="35" customFormat="1" ht="15">
      <c r="D323" s="225"/>
      <c r="G323" s="250"/>
      <c r="H323" s="226"/>
      <c r="I323" s="226"/>
      <c r="J323" s="227"/>
      <c r="K323" s="226"/>
      <c r="L323" s="262"/>
      <c r="N323" s="228"/>
    </row>
    <row r="324" spans="4:14" s="35" customFormat="1" ht="15">
      <c r="D324" s="225"/>
      <c r="G324" s="250"/>
      <c r="H324" s="226"/>
      <c r="I324" s="226"/>
      <c r="J324" s="227"/>
      <c r="K324" s="226"/>
      <c r="L324" s="262"/>
      <c r="N324" s="228"/>
    </row>
    <row r="325" spans="4:14" s="35" customFormat="1" ht="15">
      <c r="D325" s="225"/>
      <c r="G325" s="250"/>
      <c r="H325" s="226"/>
      <c r="I325" s="226"/>
      <c r="J325" s="227"/>
      <c r="K325" s="226"/>
      <c r="L325" s="262"/>
      <c r="N325" s="228"/>
    </row>
    <row r="326" spans="4:14" s="35" customFormat="1" ht="15">
      <c r="D326" s="225"/>
      <c r="G326" s="250"/>
      <c r="H326" s="226"/>
      <c r="I326" s="226"/>
      <c r="J326" s="227"/>
      <c r="K326" s="226"/>
      <c r="L326" s="262"/>
      <c r="N326" s="228"/>
    </row>
    <row r="327" spans="4:14" s="35" customFormat="1" ht="15">
      <c r="D327" s="225"/>
      <c r="G327" s="250"/>
      <c r="H327" s="226"/>
      <c r="I327" s="226"/>
      <c r="J327" s="227"/>
      <c r="K327" s="226"/>
      <c r="L327" s="262"/>
      <c r="N327" s="228"/>
    </row>
    <row r="328" spans="4:14" s="35" customFormat="1" ht="15">
      <c r="D328" s="225"/>
      <c r="G328" s="250"/>
      <c r="H328" s="226"/>
      <c r="I328" s="226"/>
      <c r="J328" s="227"/>
      <c r="K328" s="226"/>
      <c r="L328" s="262"/>
      <c r="N328" s="228"/>
    </row>
    <row r="329" spans="4:14" s="35" customFormat="1" ht="15">
      <c r="D329" s="225"/>
      <c r="G329" s="250"/>
      <c r="H329" s="226"/>
      <c r="I329" s="226"/>
      <c r="J329" s="227"/>
      <c r="K329" s="226"/>
      <c r="L329" s="262"/>
      <c r="N329" s="228"/>
    </row>
    <row r="330" spans="4:14" s="35" customFormat="1" ht="15">
      <c r="D330" s="225"/>
      <c r="G330" s="250"/>
      <c r="H330" s="226"/>
      <c r="I330" s="226"/>
      <c r="J330" s="227"/>
      <c r="K330" s="226"/>
      <c r="L330" s="262"/>
      <c r="N330" s="228"/>
    </row>
    <row r="331" spans="4:14" s="35" customFormat="1" ht="15">
      <c r="D331" s="225"/>
      <c r="G331" s="250"/>
      <c r="H331" s="226"/>
      <c r="I331" s="226"/>
      <c r="J331" s="227"/>
      <c r="K331" s="226"/>
      <c r="L331" s="262"/>
      <c r="N331" s="228"/>
    </row>
    <row r="332" spans="4:14" s="35" customFormat="1" ht="15">
      <c r="D332" s="225"/>
      <c r="G332" s="250"/>
      <c r="H332" s="226"/>
      <c r="I332" s="226"/>
      <c r="J332" s="227"/>
      <c r="K332" s="226"/>
      <c r="L332" s="262"/>
      <c r="N332" s="228"/>
    </row>
    <row r="333" spans="4:14" s="35" customFormat="1" ht="15">
      <c r="D333" s="225"/>
      <c r="G333" s="250"/>
      <c r="H333" s="226"/>
      <c r="I333" s="226"/>
      <c r="J333" s="227"/>
      <c r="K333" s="226"/>
      <c r="L333" s="262"/>
      <c r="N333" s="228"/>
    </row>
    <row r="334" spans="4:14" s="35" customFormat="1" ht="15">
      <c r="D334" s="225"/>
      <c r="G334" s="250"/>
      <c r="H334" s="226"/>
      <c r="I334" s="226"/>
      <c r="J334" s="227"/>
      <c r="K334" s="226"/>
      <c r="L334" s="262"/>
      <c r="N334" s="228"/>
    </row>
    <row r="335" spans="4:14" s="35" customFormat="1" ht="15">
      <c r="D335" s="225"/>
      <c r="G335" s="250"/>
      <c r="H335" s="226"/>
      <c r="I335" s="226"/>
      <c r="J335" s="227"/>
      <c r="K335" s="226"/>
      <c r="L335" s="262"/>
      <c r="N335" s="228"/>
    </row>
    <row r="336" spans="4:14" s="35" customFormat="1" ht="15">
      <c r="D336" s="225"/>
      <c r="G336" s="250"/>
      <c r="H336" s="226"/>
      <c r="I336" s="226"/>
      <c r="J336" s="227"/>
      <c r="K336" s="226"/>
      <c r="L336" s="262"/>
      <c r="N336" s="228"/>
    </row>
    <row r="337" spans="4:14" s="35" customFormat="1" ht="15">
      <c r="D337" s="225"/>
      <c r="G337" s="250"/>
      <c r="H337" s="226"/>
      <c r="I337" s="226"/>
      <c r="J337" s="227"/>
      <c r="K337" s="226"/>
      <c r="L337" s="262"/>
      <c r="N337" s="228"/>
    </row>
    <row r="338" spans="4:14" s="35" customFormat="1" ht="15">
      <c r="D338" s="225"/>
      <c r="G338" s="250"/>
      <c r="H338" s="226"/>
      <c r="I338" s="226"/>
      <c r="J338" s="227"/>
      <c r="K338" s="226"/>
      <c r="L338" s="262"/>
      <c r="N338" s="228"/>
    </row>
    <row r="339" spans="4:14" s="35" customFormat="1" ht="15">
      <c r="D339" s="225"/>
      <c r="G339" s="250"/>
      <c r="H339" s="226"/>
      <c r="I339" s="226"/>
      <c r="J339" s="227"/>
      <c r="K339" s="226"/>
      <c r="L339" s="262"/>
      <c r="N339" s="228"/>
    </row>
    <row r="340" spans="4:14" s="35" customFormat="1" ht="15">
      <c r="D340" s="225"/>
      <c r="G340" s="250"/>
      <c r="H340" s="226"/>
      <c r="I340" s="226"/>
      <c r="J340" s="227"/>
      <c r="K340" s="226"/>
      <c r="L340" s="262"/>
      <c r="N340" s="228"/>
    </row>
    <row r="341" spans="4:14" s="35" customFormat="1" ht="15">
      <c r="D341" s="225"/>
      <c r="G341" s="250"/>
      <c r="H341" s="226"/>
      <c r="I341" s="226"/>
      <c r="J341" s="227"/>
      <c r="K341" s="226"/>
      <c r="L341" s="262"/>
      <c r="N341" s="228"/>
    </row>
    <row r="342" spans="4:14" s="35" customFormat="1" ht="15">
      <c r="D342" s="225"/>
      <c r="G342" s="250"/>
      <c r="H342" s="226"/>
      <c r="I342" s="226"/>
      <c r="J342" s="227"/>
      <c r="K342" s="226"/>
      <c r="L342" s="262"/>
      <c r="N342" s="228"/>
    </row>
    <row r="343" spans="4:14" s="35" customFormat="1" ht="15">
      <c r="D343" s="225"/>
      <c r="G343" s="250"/>
      <c r="H343" s="226"/>
      <c r="I343" s="226"/>
      <c r="J343" s="227"/>
      <c r="K343" s="226"/>
      <c r="L343" s="262"/>
      <c r="N343" s="228"/>
    </row>
    <row r="344" spans="4:14" s="35" customFormat="1" ht="15">
      <c r="D344" s="225"/>
      <c r="G344" s="250"/>
      <c r="H344" s="226"/>
      <c r="I344" s="226"/>
      <c r="J344" s="227"/>
      <c r="K344" s="226"/>
      <c r="L344" s="262"/>
      <c r="N344" s="228"/>
    </row>
    <row r="345" spans="4:14" s="35" customFormat="1" ht="15">
      <c r="D345" s="225"/>
      <c r="G345" s="250"/>
      <c r="H345" s="226"/>
      <c r="I345" s="226"/>
      <c r="J345" s="227"/>
      <c r="K345" s="226"/>
      <c r="L345" s="262"/>
      <c r="N345" s="228"/>
    </row>
    <row r="346" spans="4:14" s="35" customFormat="1" ht="15">
      <c r="D346" s="225"/>
      <c r="G346" s="250"/>
      <c r="H346" s="226"/>
      <c r="I346" s="226"/>
      <c r="J346" s="227"/>
      <c r="K346" s="226"/>
      <c r="L346" s="262"/>
      <c r="N346" s="228"/>
    </row>
    <row r="347" spans="4:14" s="35" customFormat="1" ht="15">
      <c r="D347" s="225"/>
      <c r="G347" s="250"/>
      <c r="H347" s="226"/>
      <c r="I347" s="226"/>
      <c r="J347" s="227"/>
      <c r="K347" s="226"/>
      <c r="L347" s="262"/>
      <c r="N347" s="228"/>
    </row>
    <row r="348" spans="4:14" s="35" customFormat="1" ht="15">
      <c r="D348" s="225"/>
      <c r="G348" s="250"/>
      <c r="H348" s="226"/>
      <c r="I348" s="226"/>
      <c r="J348" s="227"/>
      <c r="K348" s="226"/>
      <c r="L348" s="262"/>
      <c r="N348" s="228"/>
    </row>
    <row r="349" spans="4:14" s="35" customFormat="1" ht="15">
      <c r="D349" s="225"/>
      <c r="G349" s="250"/>
      <c r="H349" s="226"/>
      <c r="I349" s="226"/>
      <c r="J349" s="227"/>
      <c r="K349" s="226"/>
      <c r="L349" s="262"/>
      <c r="N349" s="228"/>
    </row>
    <row r="350" spans="4:14" s="35" customFormat="1" ht="15">
      <c r="D350" s="225"/>
      <c r="G350" s="250"/>
      <c r="H350" s="226"/>
      <c r="I350" s="226"/>
      <c r="J350" s="227"/>
      <c r="K350" s="226"/>
      <c r="L350" s="262"/>
      <c r="N350" s="228"/>
    </row>
    <row r="351" spans="4:14" s="35" customFormat="1" ht="15">
      <c r="D351" s="225"/>
      <c r="G351" s="250"/>
      <c r="H351" s="226"/>
      <c r="I351" s="226"/>
      <c r="J351" s="227"/>
      <c r="K351" s="226"/>
      <c r="L351" s="262"/>
      <c r="N351" s="228"/>
    </row>
    <row r="352" spans="4:14" s="35" customFormat="1" ht="15">
      <c r="D352" s="225"/>
      <c r="G352" s="250"/>
      <c r="H352" s="226"/>
      <c r="I352" s="226"/>
      <c r="J352" s="227"/>
      <c r="K352" s="226"/>
      <c r="L352" s="262"/>
      <c r="N352" s="228"/>
    </row>
    <row r="353" spans="4:14" s="35" customFormat="1" ht="15">
      <c r="D353" s="225"/>
      <c r="G353" s="250"/>
      <c r="H353" s="226"/>
      <c r="I353" s="226"/>
      <c r="J353" s="227"/>
      <c r="K353" s="226"/>
      <c r="L353" s="262"/>
      <c r="N353" s="228"/>
    </row>
    <row r="354" spans="4:14" s="35" customFormat="1" ht="15">
      <c r="D354" s="225"/>
      <c r="G354" s="250"/>
      <c r="H354" s="226"/>
      <c r="I354" s="226"/>
      <c r="J354" s="227"/>
      <c r="K354" s="226"/>
      <c r="L354" s="262"/>
      <c r="N354" s="228"/>
    </row>
    <row r="355" spans="4:14" s="35" customFormat="1" ht="15">
      <c r="D355" s="225"/>
      <c r="G355" s="250"/>
      <c r="H355" s="226"/>
      <c r="I355" s="226"/>
      <c r="J355" s="227"/>
      <c r="K355" s="226"/>
      <c r="L355" s="262"/>
      <c r="N355" s="228"/>
    </row>
    <row r="356" spans="4:14" s="35" customFormat="1" ht="15">
      <c r="D356" s="225"/>
      <c r="G356" s="250"/>
      <c r="H356" s="226"/>
      <c r="I356" s="226"/>
      <c r="J356" s="227"/>
      <c r="K356" s="226"/>
      <c r="L356" s="262"/>
      <c r="N356" s="228"/>
    </row>
    <row r="357" spans="4:14" s="35" customFormat="1" ht="15">
      <c r="D357" s="225"/>
      <c r="G357" s="250"/>
      <c r="H357" s="226"/>
      <c r="I357" s="226"/>
      <c r="J357" s="227"/>
      <c r="K357" s="226"/>
      <c r="L357" s="262"/>
      <c r="N357" s="228"/>
    </row>
    <row r="358" spans="4:14" s="35" customFormat="1" ht="15">
      <c r="D358" s="225"/>
      <c r="G358" s="250"/>
      <c r="H358" s="226"/>
      <c r="I358" s="226"/>
      <c r="J358" s="227"/>
      <c r="K358" s="226"/>
      <c r="L358" s="262"/>
      <c r="N358" s="228"/>
    </row>
    <row r="359" spans="4:14" s="35" customFormat="1" ht="15">
      <c r="D359" s="225"/>
      <c r="G359" s="250"/>
      <c r="H359" s="226"/>
      <c r="I359" s="226"/>
      <c r="J359" s="227"/>
      <c r="K359" s="226"/>
      <c r="L359" s="262"/>
      <c r="N359" s="228"/>
    </row>
    <row r="360" spans="4:14" s="35" customFormat="1" ht="15">
      <c r="D360" s="225"/>
      <c r="G360" s="250"/>
      <c r="H360" s="226"/>
      <c r="I360" s="226"/>
      <c r="J360" s="227"/>
      <c r="K360" s="226"/>
      <c r="L360" s="262"/>
      <c r="N360" s="228"/>
    </row>
    <row r="361" spans="4:14" s="35" customFormat="1" ht="15">
      <c r="D361" s="225"/>
      <c r="G361" s="250"/>
      <c r="H361" s="226"/>
      <c r="I361" s="226"/>
      <c r="J361" s="227"/>
      <c r="K361" s="226"/>
      <c r="L361" s="262"/>
      <c r="N361" s="228"/>
    </row>
    <row r="362" spans="4:14" s="35" customFormat="1" ht="15">
      <c r="D362" s="225"/>
      <c r="G362" s="250"/>
      <c r="H362" s="226"/>
      <c r="I362" s="226"/>
      <c r="J362" s="227"/>
      <c r="K362" s="226"/>
      <c r="L362" s="262"/>
      <c r="N362" s="228"/>
    </row>
  </sheetData>
  <sheetProtection/>
  <mergeCells count="21">
    <mergeCell ref="D49:K49"/>
    <mergeCell ref="D23:K23"/>
    <mergeCell ref="D32:K32"/>
    <mergeCell ref="D45:K45"/>
    <mergeCell ref="G5:G6"/>
    <mergeCell ref="K4:K6"/>
    <mergeCell ref="D8:L8"/>
    <mergeCell ref="J4:J6"/>
    <mergeCell ref="N7:Q7"/>
    <mergeCell ref="H5:H6"/>
    <mergeCell ref="G4:I4"/>
    <mergeCell ref="D9:K9"/>
    <mergeCell ref="L4:L6"/>
    <mergeCell ref="F4:F6"/>
    <mergeCell ref="A1:L3"/>
    <mergeCell ref="A4:B5"/>
    <mergeCell ref="C4:C6"/>
    <mergeCell ref="D4:D6"/>
    <mergeCell ref="E4:E6"/>
    <mergeCell ref="D16:K16"/>
    <mergeCell ref="I5:I6"/>
  </mergeCells>
  <conditionalFormatting sqref="E14">
    <cfRule type="expression" priority="1" dxfId="1" stopIfTrue="1">
      <formula>#REF!&lt;&gt;E14</formula>
    </cfRule>
    <cfRule type="expression" priority="2" dxfId="0" stopIfTrue="1">
      <formula>#REF!=E14</formula>
    </cfRule>
  </conditionalFormatting>
  <printOptions/>
  <pageMargins left="0.7086614173228347" right="0.31496062992125984" top="0.5511811023622047" bottom="0.5511811023622047" header="0.31496062992125984" footer="0.31496062992125984"/>
  <pageSetup fitToHeight="8"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rgb="FF92D050"/>
  </sheetPr>
  <dimension ref="A1:F7"/>
  <sheetViews>
    <sheetView view="pageBreakPreview" zoomScaleSheetLayoutView="100" zoomScalePageLayoutView="0" workbookViewId="0" topLeftCell="A1">
      <selection activeCell="C12" sqref="C12"/>
    </sheetView>
  </sheetViews>
  <sheetFormatPr defaultColWidth="8.8515625" defaultRowHeight="15"/>
  <cols>
    <col min="1" max="1" width="7.8515625" style="34" customWidth="1"/>
    <col min="2" max="2" width="48.7109375" style="34" customWidth="1"/>
    <col min="3" max="3" width="27.8515625" style="34" customWidth="1"/>
    <col min="4" max="4" width="33.28125" style="34" customWidth="1"/>
    <col min="5" max="5" width="73.8515625" style="34" customWidth="1"/>
    <col min="6" max="6" width="8.28125" style="34" customWidth="1"/>
    <col min="7" max="16384" width="8.8515625" style="34" customWidth="1"/>
  </cols>
  <sheetData>
    <row r="1" spans="1:6" ht="15">
      <c r="A1" s="19"/>
      <c r="B1" s="19"/>
      <c r="C1" s="19"/>
      <c r="D1" s="19"/>
      <c r="E1" s="19"/>
      <c r="F1" s="19"/>
    </row>
    <row r="2" spans="1:6" s="258" customFormat="1" ht="60" customHeight="1">
      <c r="A2" s="650" t="s">
        <v>426</v>
      </c>
      <c r="B2" s="650"/>
      <c r="C2" s="650"/>
      <c r="D2" s="650"/>
      <c r="E2" s="650"/>
      <c r="F2" s="261"/>
    </row>
    <row r="3" spans="1:6" ht="18.75">
      <c r="A3" s="379"/>
      <c r="B3" s="653"/>
      <c r="C3" s="653"/>
      <c r="D3" s="653"/>
      <c r="E3" s="653"/>
      <c r="F3" s="239"/>
    </row>
    <row r="4" spans="1:6" s="258" customFormat="1" ht="37.5">
      <c r="A4" s="256" t="s">
        <v>15</v>
      </c>
      <c r="B4" s="256" t="s">
        <v>382</v>
      </c>
      <c r="C4" s="256" t="s">
        <v>383</v>
      </c>
      <c r="D4" s="256" t="s">
        <v>384</v>
      </c>
      <c r="E4" s="256" t="s">
        <v>385</v>
      </c>
      <c r="F4" s="257"/>
    </row>
    <row r="5" spans="1:6" s="258" customFormat="1" ht="37.5">
      <c r="A5" s="259">
        <v>1</v>
      </c>
      <c r="B5" s="259" t="s">
        <v>386</v>
      </c>
      <c r="C5" s="260">
        <v>44245</v>
      </c>
      <c r="D5" s="259" t="s">
        <v>427</v>
      </c>
      <c r="E5" s="259" t="s">
        <v>387</v>
      </c>
      <c r="F5" s="257"/>
    </row>
    <row r="6" spans="1:6" s="258" customFormat="1" ht="37.5">
      <c r="A6" s="259">
        <v>1</v>
      </c>
      <c r="B6" s="259" t="s">
        <v>386</v>
      </c>
      <c r="C6" s="260">
        <v>44560</v>
      </c>
      <c r="D6" s="259" t="s">
        <v>494</v>
      </c>
      <c r="E6" s="259" t="s">
        <v>387</v>
      </c>
      <c r="F6" s="257"/>
    </row>
    <row r="7" spans="1:6" ht="15">
      <c r="A7" s="254"/>
      <c r="B7" s="254"/>
      <c r="C7" s="255"/>
      <c r="D7" s="254"/>
      <c r="E7" s="254"/>
      <c r="F7" s="240"/>
    </row>
  </sheetData>
  <sheetProtection/>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tabColor rgb="FF92D050"/>
  </sheetPr>
  <dimension ref="A1:J18"/>
  <sheetViews>
    <sheetView view="pageBreakPreview" zoomScale="70" zoomScaleNormal="80" zoomScaleSheetLayoutView="70" zoomScalePageLayoutView="0" workbookViewId="0" topLeftCell="A1">
      <selection activeCell="N7" sqref="N7"/>
    </sheetView>
  </sheetViews>
  <sheetFormatPr defaultColWidth="8.8515625" defaultRowHeight="15"/>
  <cols>
    <col min="1" max="1" width="5.28125" style="241" customWidth="1"/>
    <col min="2" max="2" width="5.57421875" style="241" customWidth="1"/>
    <col min="3" max="3" width="32.00390625" style="241" customWidth="1"/>
    <col min="4" max="4" width="28.57421875" style="241" customWidth="1"/>
    <col min="5" max="5" width="26.421875" style="241" customWidth="1"/>
    <col min="6" max="6" width="17.8515625" style="241" customWidth="1"/>
    <col min="7" max="8" width="15.7109375" style="241" customWidth="1"/>
    <col min="9" max="9" width="15.7109375" style="248" customWidth="1"/>
    <col min="10" max="10" width="15.7109375" style="241" customWidth="1"/>
    <col min="11" max="16384" width="8.8515625" style="34" customWidth="1"/>
  </cols>
  <sheetData>
    <row r="1" spans="9:10" ht="15">
      <c r="I1" s="651"/>
      <c r="J1" s="651"/>
    </row>
    <row r="2" spans="1:10" ht="36" customHeight="1">
      <c r="A2" s="654" t="s">
        <v>495</v>
      </c>
      <c r="B2" s="654"/>
      <c r="C2" s="654"/>
      <c r="D2" s="654"/>
      <c r="E2" s="654"/>
      <c r="F2" s="654"/>
      <c r="G2" s="654"/>
      <c r="H2" s="654"/>
      <c r="I2" s="654"/>
      <c r="J2" s="654"/>
    </row>
    <row r="3" spans="1:10" ht="20.25">
      <c r="A3" s="655"/>
      <c r="B3" s="655"/>
      <c r="C3" s="655"/>
      <c r="D3" s="655"/>
      <c r="E3" s="655"/>
      <c r="F3" s="655"/>
      <c r="G3" s="655"/>
      <c r="H3" s="655"/>
      <c r="I3" s="656"/>
      <c r="J3" s="655"/>
    </row>
    <row r="4" spans="1:10" ht="105.75" customHeight="1">
      <c r="A4" s="657" t="s">
        <v>8</v>
      </c>
      <c r="B4" s="658"/>
      <c r="C4" s="659" t="s">
        <v>30</v>
      </c>
      <c r="D4" s="660" t="s">
        <v>388</v>
      </c>
      <c r="E4" s="661" t="s">
        <v>389</v>
      </c>
      <c r="F4" s="652" t="s">
        <v>390</v>
      </c>
      <c r="G4" s="652" t="s">
        <v>391</v>
      </c>
      <c r="H4" s="652" t="s">
        <v>392</v>
      </c>
      <c r="I4" s="662" t="s">
        <v>393</v>
      </c>
      <c r="J4" s="652" t="s">
        <v>394</v>
      </c>
    </row>
    <row r="5" spans="1:10" ht="20.25">
      <c r="A5" s="663" t="s">
        <v>13</v>
      </c>
      <c r="B5" s="663" t="s">
        <v>9</v>
      </c>
      <c r="C5" s="664"/>
      <c r="D5" s="665"/>
      <c r="E5" s="666"/>
      <c r="F5" s="667" t="s">
        <v>395</v>
      </c>
      <c r="G5" s="667" t="s">
        <v>396</v>
      </c>
      <c r="H5" s="667" t="s">
        <v>397</v>
      </c>
      <c r="I5" s="668" t="s">
        <v>398</v>
      </c>
      <c r="J5" s="667" t="s">
        <v>399</v>
      </c>
    </row>
    <row r="6" spans="1:10" ht="20.25">
      <c r="A6" s="663" t="s">
        <v>7</v>
      </c>
      <c r="B6" s="663" t="s">
        <v>6</v>
      </c>
      <c r="C6" s="663" t="s">
        <v>54</v>
      </c>
      <c r="D6" s="667">
        <v>4</v>
      </c>
      <c r="E6" s="652">
        <v>5</v>
      </c>
      <c r="F6" s="667" t="s">
        <v>400</v>
      </c>
      <c r="G6" s="667">
        <v>7</v>
      </c>
      <c r="H6" s="669">
        <v>8</v>
      </c>
      <c r="I6" s="668">
        <v>9</v>
      </c>
      <c r="J6" s="667" t="s">
        <v>401</v>
      </c>
    </row>
    <row r="7" spans="1:10" ht="110.25" customHeight="1">
      <c r="A7" s="670">
        <v>1</v>
      </c>
      <c r="B7" s="670">
        <v>1</v>
      </c>
      <c r="C7" s="671" t="s">
        <v>402</v>
      </c>
      <c r="D7" s="672" t="s">
        <v>156</v>
      </c>
      <c r="E7" s="672" t="s">
        <v>156</v>
      </c>
      <c r="F7" s="673">
        <f>G7*J7</f>
        <v>0.9919028340080972</v>
      </c>
      <c r="G7" s="674">
        <v>0.98</v>
      </c>
      <c r="H7" s="674">
        <v>1</v>
      </c>
      <c r="I7" s="675">
        <v>0.988</v>
      </c>
      <c r="J7" s="676">
        <f aca="true" t="shared" si="0" ref="J7:J13">H7/I7</f>
        <v>1.0121457489878543</v>
      </c>
    </row>
    <row r="8" spans="1:10" ht="103.5" customHeight="1">
      <c r="A8" s="670">
        <v>2</v>
      </c>
      <c r="B8" s="670">
        <v>2</v>
      </c>
      <c r="C8" s="671" t="s">
        <v>403</v>
      </c>
      <c r="D8" s="672" t="s">
        <v>156</v>
      </c>
      <c r="E8" s="672" t="s">
        <v>156</v>
      </c>
      <c r="F8" s="673">
        <f aca="true" t="shared" si="1" ref="F8:F13">G8*J8</f>
        <v>1.0131712259371835</v>
      </c>
      <c r="G8" s="674">
        <v>1</v>
      </c>
      <c r="H8" s="674">
        <v>1</v>
      </c>
      <c r="I8" s="675">
        <v>0.987</v>
      </c>
      <c r="J8" s="676">
        <f t="shared" si="0"/>
        <v>1.0131712259371835</v>
      </c>
    </row>
    <row r="9" spans="1:10" ht="135.75" customHeight="1">
      <c r="A9" s="670">
        <v>3</v>
      </c>
      <c r="B9" s="670">
        <v>3</v>
      </c>
      <c r="C9" s="671" t="s">
        <v>497</v>
      </c>
      <c r="D9" s="677" t="s">
        <v>404</v>
      </c>
      <c r="E9" s="677" t="s">
        <v>404</v>
      </c>
      <c r="F9" s="673">
        <f t="shared" si="1"/>
        <v>0.849699398797595</v>
      </c>
      <c r="G9" s="674">
        <v>0.848</v>
      </c>
      <c r="H9" s="674">
        <v>1</v>
      </c>
      <c r="I9" s="678">
        <v>0.998</v>
      </c>
      <c r="J9" s="676">
        <f t="shared" si="0"/>
        <v>1.002004008016032</v>
      </c>
    </row>
    <row r="10" spans="1:10" ht="125.25" customHeight="1">
      <c r="A10" s="670">
        <v>4</v>
      </c>
      <c r="B10" s="670">
        <v>4</v>
      </c>
      <c r="C10" s="679" t="s">
        <v>405</v>
      </c>
      <c r="D10" s="672" t="s">
        <v>156</v>
      </c>
      <c r="E10" s="672" t="s">
        <v>156</v>
      </c>
      <c r="F10" s="673">
        <f t="shared" si="1"/>
        <v>0.8208502024291499</v>
      </c>
      <c r="G10" s="674">
        <v>0.811</v>
      </c>
      <c r="H10" s="674">
        <v>1</v>
      </c>
      <c r="I10" s="678">
        <v>0.988</v>
      </c>
      <c r="J10" s="676">
        <f t="shared" si="0"/>
        <v>1.0121457489878543</v>
      </c>
    </row>
    <row r="11" spans="1:10" ht="90.75" customHeight="1">
      <c r="A11" s="670">
        <v>5</v>
      </c>
      <c r="B11" s="670">
        <v>5</v>
      </c>
      <c r="C11" s="671" t="s">
        <v>406</v>
      </c>
      <c r="D11" s="672" t="s">
        <v>156</v>
      </c>
      <c r="E11" s="672" t="s">
        <v>156</v>
      </c>
      <c r="F11" s="673">
        <f>G11*J11</f>
        <v>1.0615711252653928</v>
      </c>
      <c r="G11" s="674">
        <v>1</v>
      </c>
      <c r="H11" s="674">
        <v>1</v>
      </c>
      <c r="I11" s="678">
        <v>0.942</v>
      </c>
      <c r="J11" s="676">
        <f t="shared" si="0"/>
        <v>1.0615711252653928</v>
      </c>
    </row>
    <row r="12" spans="1:10" ht="116.25" customHeight="1">
      <c r="A12" s="680">
        <v>6</v>
      </c>
      <c r="B12" s="680">
        <v>6</v>
      </c>
      <c r="C12" s="681" t="s">
        <v>407</v>
      </c>
      <c r="D12" s="677" t="s">
        <v>404</v>
      </c>
      <c r="E12" s="677" t="s">
        <v>404</v>
      </c>
      <c r="F12" s="673">
        <f t="shared" si="1"/>
        <v>1.0944558521560577</v>
      </c>
      <c r="G12" s="682">
        <v>1.066</v>
      </c>
      <c r="H12" s="682">
        <v>1</v>
      </c>
      <c r="I12" s="683">
        <v>0.974</v>
      </c>
      <c r="J12" s="676">
        <f t="shared" si="0"/>
        <v>1.026694045174538</v>
      </c>
    </row>
    <row r="13" spans="1:10" s="243" customFormat="1" ht="49.5" customHeight="1">
      <c r="A13" s="684"/>
      <c r="B13" s="684"/>
      <c r="C13" s="685" t="s">
        <v>496</v>
      </c>
      <c r="D13" s="686"/>
      <c r="E13" s="687"/>
      <c r="F13" s="673">
        <f t="shared" si="1"/>
        <v>0.9858012170385396</v>
      </c>
      <c r="G13" s="673">
        <v>0.972</v>
      </c>
      <c r="H13" s="673">
        <f>SUM(H7:H12)/6</f>
        <v>1</v>
      </c>
      <c r="I13" s="688">
        <v>0.986</v>
      </c>
      <c r="J13" s="673">
        <f t="shared" si="0"/>
        <v>1.0141987829614605</v>
      </c>
    </row>
    <row r="15" spans="7:10" ht="15">
      <c r="G15" s="244"/>
      <c r="H15" s="244"/>
      <c r="I15" s="246"/>
      <c r="J15" s="244"/>
    </row>
    <row r="16" spans="7:10" ht="15">
      <c r="G16" s="244"/>
      <c r="H16" s="244"/>
      <c r="I16" s="246"/>
      <c r="J16" s="244"/>
    </row>
    <row r="18" spans="7:9" ht="22.5">
      <c r="G18" s="245" t="s">
        <v>408</v>
      </c>
      <c r="H18" s="245" t="s">
        <v>409</v>
      </c>
      <c r="I18" s="247" t="s">
        <v>410</v>
      </c>
    </row>
  </sheetData>
  <sheetProtection/>
  <mergeCells count="4">
    <mergeCell ref="I1:J1"/>
    <mergeCell ref="A2:J2"/>
    <mergeCell ref="A4:B4"/>
    <mergeCell ref="C13:E13"/>
  </mergeCells>
  <printOptions/>
  <pageMargins left="0.31496062992125984" right="0.31496062992125984" top="0.7480314960629921" bottom="0.35433070866141736" header="0.31496062992125984" footer="0.31496062992125984"/>
  <pageSetup fitToWidth="2"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2016-07-06T07:02:52Z</cp:lastPrinted>
  <dcterms:created xsi:type="dcterms:W3CDTF">2006-09-28T05:33:49Z</dcterms:created>
  <dcterms:modified xsi:type="dcterms:W3CDTF">2022-02-04T07:28:06Z</dcterms:modified>
  <cp:category/>
  <cp:version/>
  <cp:contentType/>
  <cp:contentStatus/>
</cp:coreProperties>
</file>